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1_C7B4CACDF67A5E72E6D6AAA34E31B71A57125906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огист,22" sheetId="5" r:id="rId1"/>
    <sheet name="Тит лог,22 " sheetId="8" r:id="rId2"/>
  </sheets>
  <definedNames>
    <definedName name="_xlnm.Print_Titles" localSheetId="0">'Логист,22'!$2:$3</definedName>
    <definedName name="_xlnm.Print_Area" localSheetId="0">'Логист,22'!$A$1:$AU$99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5" l="1"/>
  <c r="H39" i="5" l="1"/>
  <c r="H43" i="5"/>
  <c r="H66" i="5"/>
  <c r="H9" i="5"/>
  <c r="E75" i="5" l="1"/>
  <c r="F75" i="5"/>
  <c r="G75" i="5"/>
  <c r="H75" i="5"/>
  <c r="I75" i="5"/>
  <c r="C75" i="5"/>
  <c r="AM84" i="5"/>
  <c r="AI84" i="5"/>
  <c r="AE84" i="5"/>
  <c r="AA84" i="5"/>
  <c r="W84" i="5"/>
  <c r="S84" i="5"/>
  <c r="O84" i="5"/>
  <c r="K84" i="5"/>
  <c r="S42" i="8"/>
  <c r="P42" i="8"/>
  <c r="M42" i="8"/>
  <c r="J42" i="8"/>
  <c r="G42" i="8"/>
  <c r="D42" i="8"/>
  <c r="S41" i="8"/>
  <c r="P41" i="8"/>
  <c r="M41" i="8"/>
  <c r="J41" i="8"/>
  <c r="G41" i="8"/>
  <c r="D41" i="8"/>
  <c r="S40" i="8"/>
  <c r="P40" i="8"/>
  <c r="M40" i="8"/>
  <c r="J40" i="8"/>
  <c r="G40" i="8"/>
  <c r="D40" i="8"/>
  <c r="S39" i="8"/>
  <c r="P39" i="8"/>
  <c r="M39" i="8"/>
  <c r="J39" i="8"/>
  <c r="J43" i="8" s="1"/>
  <c r="G39" i="8"/>
  <c r="G43" i="8" s="1"/>
  <c r="D39" i="8"/>
  <c r="M43" i="8" l="1"/>
  <c r="S43" i="8"/>
  <c r="D43" i="8"/>
  <c r="P43" i="8"/>
  <c r="V43" i="8" s="1"/>
  <c r="V40" i="8"/>
  <c r="V42" i="8"/>
  <c r="V41" i="8"/>
  <c r="V39" i="8"/>
  <c r="O81" i="5" l="1"/>
  <c r="S81" i="5"/>
  <c r="W81" i="5"/>
  <c r="AA81" i="5"/>
  <c r="AE81" i="5"/>
  <c r="AI81" i="5"/>
  <c r="AM81" i="5"/>
  <c r="G67" i="5"/>
  <c r="H67" i="5"/>
  <c r="I67" i="5"/>
  <c r="AT67" i="5"/>
  <c r="C52" i="5"/>
  <c r="C59" i="5"/>
  <c r="C51" i="5" s="1"/>
  <c r="C27" i="5"/>
  <c r="C26" i="5" s="1"/>
  <c r="F67" i="5" l="1"/>
  <c r="C22" i="5"/>
  <c r="I24" i="5"/>
  <c r="D24" i="5"/>
  <c r="I71" i="5"/>
  <c r="H71" i="5"/>
  <c r="G71" i="5"/>
  <c r="I70" i="5"/>
  <c r="H70" i="5"/>
  <c r="G70" i="5"/>
  <c r="D70" i="5"/>
  <c r="AP49" i="5"/>
  <c r="AH49" i="5"/>
  <c r="R49" i="5"/>
  <c r="N49" i="5"/>
  <c r="I49" i="5"/>
  <c r="H49" i="5"/>
  <c r="G49" i="5"/>
  <c r="D49" i="5"/>
  <c r="AU49" i="5" l="1"/>
  <c r="F70" i="5"/>
  <c r="E70" i="5" s="1"/>
  <c r="F71" i="5"/>
  <c r="F24" i="5"/>
  <c r="E24" i="5" s="1"/>
  <c r="F49" i="5"/>
  <c r="E49" i="5" s="1"/>
  <c r="J70" i="5" l="1"/>
  <c r="J24" i="5"/>
  <c r="J49" i="5"/>
  <c r="AT28" i="5"/>
  <c r="I28" i="5"/>
  <c r="H28" i="5"/>
  <c r="G28" i="5"/>
  <c r="D28" i="5"/>
  <c r="F28" i="5" l="1"/>
  <c r="E28" i="5" s="1"/>
  <c r="J28" i="5" l="1"/>
  <c r="AQ20" i="5"/>
  <c r="I20" i="5"/>
  <c r="H20" i="5"/>
  <c r="G20" i="5"/>
  <c r="D20" i="5"/>
  <c r="AM83" i="5" l="1"/>
  <c r="AE83" i="5"/>
  <c r="W83" i="5"/>
  <c r="O83" i="5"/>
  <c r="AI83" i="5"/>
  <c r="AA83" i="5"/>
  <c r="S83" i="5"/>
  <c r="K83" i="5"/>
  <c r="F20" i="5"/>
  <c r="J20" i="5" s="1"/>
  <c r="E20" i="5" l="1"/>
  <c r="D25" i="5"/>
  <c r="G25" i="5"/>
  <c r="H25" i="5"/>
  <c r="I25" i="5"/>
  <c r="I10" i="5"/>
  <c r="H10" i="5"/>
  <c r="G10" i="5"/>
  <c r="D10" i="5"/>
  <c r="F25" i="5" l="1"/>
  <c r="E25" i="5" s="1"/>
  <c r="F10" i="5"/>
  <c r="E10" i="5" s="1"/>
  <c r="J25" i="5" l="1"/>
  <c r="J10" i="5"/>
  <c r="I73" i="5" l="1"/>
  <c r="H73" i="5"/>
  <c r="G73" i="5"/>
  <c r="I72" i="5"/>
  <c r="H72" i="5"/>
  <c r="G72" i="5"/>
  <c r="I69" i="5"/>
  <c r="H69" i="5"/>
  <c r="G69" i="5"/>
  <c r="I68" i="5"/>
  <c r="H68" i="5"/>
  <c r="G68" i="5"/>
  <c r="I66" i="5"/>
  <c r="I65" i="5"/>
  <c r="H65" i="5"/>
  <c r="G65" i="5"/>
  <c r="I64" i="5"/>
  <c r="H64" i="5"/>
  <c r="G64" i="5"/>
  <c r="I62" i="5"/>
  <c r="H62" i="5"/>
  <c r="G62" i="5"/>
  <c r="I61" i="5"/>
  <c r="H61" i="5"/>
  <c r="G61" i="5"/>
  <c r="I60" i="5"/>
  <c r="H60" i="5"/>
  <c r="G60" i="5"/>
  <c r="I58" i="5"/>
  <c r="I57" i="5"/>
  <c r="H57" i="5"/>
  <c r="G57" i="5"/>
  <c r="I56" i="5"/>
  <c r="G56" i="5"/>
  <c r="I55" i="5"/>
  <c r="H55" i="5"/>
  <c r="G55" i="5"/>
  <c r="I54" i="5"/>
  <c r="H54" i="5"/>
  <c r="G54" i="5"/>
  <c r="I53" i="5"/>
  <c r="H53" i="5"/>
  <c r="G53" i="5"/>
  <c r="I50" i="5"/>
  <c r="H50" i="5"/>
  <c r="G50" i="5"/>
  <c r="I48" i="5"/>
  <c r="H48" i="5"/>
  <c r="G48" i="5"/>
  <c r="I47" i="5"/>
  <c r="H47" i="5"/>
  <c r="G47" i="5"/>
  <c r="I46" i="5"/>
  <c r="H46" i="5"/>
  <c r="G46" i="5"/>
  <c r="I45" i="5"/>
  <c r="H45" i="5"/>
  <c r="G45" i="5"/>
  <c r="I44" i="5"/>
  <c r="H44" i="5"/>
  <c r="G44" i="5"/>
  <c r="I43" i="5"/>
  <c r="G43" i="5"/>
  <c r="I42" i="5"/>
  <c r="H42" i="5"/>
  <c r="G42" i="5"/>
  <c r="I41" i="5"/>
  <c r="H41" i="5"/>
  <c r="G41" i="5"/>
  <c r="I40" i="5"/>
  <c r="H40" i="5"/>
  <c r="G40" i="5"/>
  <c r="I39" i="5"/>
  <c r="G39" i="5"/>
  <c r="I38" i="5"/>
  <c r="G38" i="5"/>
  <c r="I37" i="5"/>
  <c r="H37" i="5"/>
  <c r="G37" i="5"/>
  <c r="I36" i="5"/>
  <c r="H36" i="5"/>
  <c r="G36" i="5"/>
  <c r="I35" i="5"/>
  <c r="G35" i="5"/>
  <c r="I34" i="5"/>
  <c r="H34" i="5"/>
  <c r="G34" i="5"/>
  <c r="I33" i="5"/>
  <c r="H33" i="5"/>
  <c r="G33" i="5"/>
  <c r="I32" i="5"/>
  <c r="H32" i="5"/>
  <c r="G32" i="5"/>
  <c r="I31" i="5"/>
  <c r="H31" i="5"/>
  <c r="G31" i="5"/>
  <c r="I30" i="5"/>
  <c r="H30" i="5"/>
  <c r="G30" i="5"/>
  <c r="I29" i="5"/>
  <c r="H29" i="5"/>
  <c r="G29" i="5"/>
  <c r="I23" i="5"/>
  <c r="I22" i="5" s="1"/>
  <c r="H23" i="5"/>
  <c r="H22" i="5" s="1"/>
  <c r="G23" i="5"/>
  <c r="G22" i="5" s="1"/>
  <c r="I21" i="5"/>
  <c r="H21" i="5"/>
  <c r="G21" i="5"/>
  <c r="I19" i="5"/>
  <c r="H19" i="5"/>
  <c r="G19" i="5"/>
  <c r="I18" i="5"/>
  <c r="H18" i="5"/>
  <c r="G18" i="5"/>
  <c r="I17" i="5"/>
  <c r="H17" i="5"/>
  <c r="G17" i="5"/>
  <c r="I14" i="5"/>
  <c r="H14" i="5"/>
  <c r="G14" i="5"/>
  <c r="G7" i="5"/>
  <c r="H7" i="5"/>
  <c r="G8" i="5"/>
  <c r="H8" i="5"/>
  <c r="H11" i="5"/>
  <c r="G12" i="5"/>
  <c r="H12" i="5"/>
  <c r="I7" i="5"/>
  <c r="I8" i="5"/>
  <c r="I9" i="5"/>
  <c r="I11" i="5"/>
  <c r="I12" i="5"/>
  <c r="I6" i="5"/>
  <c r="G6" i="5"/>
  <c r="H6" i="5"/>
  <c r="H27" i="5" l="1"/>
  <c r="I27" i="5"/>
  <c r="G27" i="5"/>
  <c r="G59" i="5"/>
  <c r="H59" i="5"/>
  <c r="F33" i="5"/>
  <c r="I59" i="5"/>
  <c r="F36" i="5"/>
  <c r="D36" i="5"/>
  <c r="F35" i="5"/>
  <c r="D35" i="5"/>
  <c r="E35" i="5" l="1"/>
  <c r="E36" i="5"/>
  <c r="J36" i="5"/>
  <c r="J35" i="5"/>
  <c r="AT34" i="5"/>
  <c r="D34" i="5"/>
  <c r="AT33" i="5"/>
  <c r="D33" i="5"/>
  <c r="AT32" i="5"/>
  <c r="D32" i="5"/>
  <c r="F34" i="5" l="1"/>
  <c r="E34" i="5" s="1"/>
  <c r="E33" i="5"/>
  <c r="F32" i="5"/>
  <c r="E32" i="5" s="1"/>
  <c r="D31" i="5"/>
  <c r="J34" i="5" l="1"/>
  <c r="J33" i="5"/>
  <c r="J32" i="5"/>
  <c r="F31" i="5"/>
  <c r="E31" i="5" s="1"/>
  <c r="J31" i="5" l="1"/>
  <c r="AP29" i="5"/>
  <c r="AL29" i="5"/>
  <c r="AH29" i="5"/>
  <c r="D29" i="5"/>
  <c r="AT30" i="5"/>
  <c r="F30" i="5"/>
  <c r="D30" i="5"/>
  <c r="AU29" i="5" l="1"/>
  <c r="E30" i="5"/>
  <c r="F29" i="5"/>
  <c r="E29" i="5" s="1"/>
  <c r="J30" i="5"/>
  <c r="D72" i="5"/>
  <c r="D60" i="5"/>
  <c r="AT60" i="5"/>
  <c r="AT61" i="5"/>
  <c r="F73" i="5" l="1"/>
  <c r="J29" i="5"/>
  <c r="F72" i="5"/>
  <c r="E72" i="5" s="1"/>
  <c r="F61" i="5"/>
  <c r="F60" i="5"/>
  <c r="C5" i="5"/>
  <c r="E60" i="5" l="1"/>
  <c r="J72" i="5"/>
  <c r="J60" i="5"/>
  <c r="AA82" i="5" l="1"/>
  <c r="F38" i="5" l="1"/>
  <c r="F62" i="5"/>
  <c r="F56" i="5" l="1"/>
  <c r="H13" i="5"/>
  <c r="G13" i="5"/>
  <c r="C13" i="5"/>
  <c r="C4" i="5" l="1"/>
  <c r="AT76" i="5"/>
  <c r="D76" i="5"/>
  <c r="J76" i="5" l="1"/>
  <c r="S82" i="5"/>
  <c r="W82" i="5"/>
  <c r="K81" i="5"/>
  <c r="C16" i="5"/>
  <c r="C15" i="5" s="1"/>
  <c r="C80" i="5" s="1"/>
  <c r="D23" i="5"/>
  <c r="D22" i="5" s="1"/>
  <c r="D21" i="5"/>
  <c r="D19" i="5"/>
  <c r="D18" i="5"/>
  <c r="D17" i="5"/>
  <c r="D14" i="5"/>
  <c r="D12" i="5"/>
  <c r="D11" i="5"/>
  <c r="D9" i="5"/>
  <c r="D8" i="5"/>
  <c r="D7" i="5"/>
  <c r="D6" i="5"/>
  <c r="D5" i="5" l="1"/>
  <c r="D13" i="5"/>
  <c r="I13" i="5"/>
  <c r="F23" i="5"/>
  <c r="F22" i="5" s="1"/>
  <c r="F7" i="5"/>
  <c r="E7" i="5" s="1"/>
  <c r="F11" i="5"/>
  <c r="E11" i="5" s="1"/>
  <c r="F14" i="5"/>
  <c r="I16" i="5"/>
  <c r="I15" i="5" s="1"/>
  <c r="H16" i="5"/>
  <c r="H15" i="5" s="1"/>
  <c r="F18" i="5"/>
  <c r="E18" i="5" s="1"/>
  <c r="H5" i="5"/>
  <c r="G5" i="5"/>
  <c r="F19" i="5"/>
  <c r="E19" i="5" s="1"/>
  <c r="F8" i="5"/>
  <c r="E8" i="5" s="1"/>
  <c r="F21" i="5"/>
  <c r="E21" i="5" s="1"/>
  <c r="I5" i="5"/>
  <c r="F9" i="5"/>
  <c r="E9" i="5" s="1"/>
  <c r="F12" i="5"/>
  <c r="E12" i="5" s="1"/>
  <c r="D16" i="5"/>
  <c r="F17" i="5"/>
  <c r="J17" i="5" s="1"/>
  <c r="G16" i="5"/>
  <c r="G15" i="5" s="1"/>
  <c r="F6" i="5"/>
  <c r="J23" i="5" l="1"/>
  <c r="J22" i="5" s="1"/>
  <c r="E23" i="5"/>
  <c r="E22" i="5" s="1"/>
  <c r="E14" i="5"/>
  <c r="F13" i="5"/>
  <c r="J11" i="5"/>
  <c r="J7" i="5"/>
  <c r="J8" i="5"/>
  <c r="J14" i="5"/>
  <c r="H4" i="5"/>
  <c r="J21" i="5"/>
  <c r="J18" i="5"/>
  <c r="E17" i="5"/>
  <c r="D15" i="5"/>
  <c r="G4" i="5"/>
  <c r="J9" i="5"/>
  <c r="J12" i="5"/>
  <c r="F16" i="5"/>
  <c r="F15" i="5" s="1"/>
  <c r="J19" i="5"/>
  <c r="J6" i="5"/>
  <c r="F5" i="5"/>
  <c r="E6" i="5"/>
  <c r="D4" i="5"/>
  <c r="J13" i="5" l="1"/>
  <c r="F4" i="5"/>
  <c r="E16" i="5"/>
  <c r="E15" i="5" s="1"/>
  <c r="E13" i="5"/>
  <c r="J16" i="5"/>
  <c r="J15" i="5" s="1"/>
  <c r="J5" i="5"/>
  <c r="J4" i="5" l="1"/>
  <c r="AP50" i="5"/>
  <c r="AM82" i="5" s="1"/>
  <c r="AL50" i="5"/>
  <c r="AI82" i="5" s="1"/>
  <c r="AH50" i="5"/>
  <c r="AE82" i="5" s="1"/>
  <c r="R50" i="5"/>
  <c r="O82" i="5" s="1"/>
  <c r="N50" i="5"/>
  <c r="K82" i="5" s="1"/>
  <c r="D50" i="5"/>
  <c r="J82" i="5" l="1"/>
  <c r="F50" i="5"/>
  <c r="E50" i="5" s="1"/>
  <c r="AU50" i="5"/>
  <c r="J50" i="5" l="1"/>
  <c r="AT79" i="5" l="1"/>
  <c r="D79" i="5"/>
  <c r="J79" i="5" s="1"/>
  <c r="AT78" i="5"/>
  <c r="D78" i="5"/>
  <c r="J78" i="5" s="1"/>
  <c r="AT77" i="5"/>
  <c r="D77" i="5"/>
  <c r="AT74" i="5"/>
  <c r="AT69" i="5"/>
  <c r="AT68" i="5"/>
  <c r="D68" i="5"/>
  <c r="AT66" i="5"/>
  <c r="D66" i="5"/>
  <c r="AT65" i="5"/>
  <c r="AT64" i="5"/>
  <c r="D64" i="5"/>
  <c r="AT63" i="5"/>
  <c r="AT62" i="5"/>
  <c r="D62" i="5"/>
  <c r="AT58" i="5"/>
  <c r="F58" i="5"/>
  <c r="D58" i="5"/>
  <c r="AT57" i="5"/>
  <c r="F57" i="5"/>
  <c r="D57" i="5"/>
  <c r="AT56" i="5"/>
  <c r="D56" i="5"/>
  <c r="AT55" i="5"/>
  <c r="D55" i="5"/>
  <c r="AT54" i="5"/>
  <c r="D54" i="5"/>
  <c r="AT53" i="5"/>
  <c r="D53" i="5"/>
  <c r="AT44" i="5"/>
  <c r="F44" i="5"/>
  <c r="D44" i="5"/>
  <c r="AT43" i="5"/>
  <c r="F43" i="5"/>
  <c r="D43" i="5"/>
  <c r="AT48" i="5"/>
  <c r="D48" i="5"/>
  <c r="AT47" i="5"/>
  <c r="D47" i="5"/>
  <c r="AT42" i="5"/>
  <c r="D42" i="5"/>
  <c r="AT41" i="5"/>
  <c r="F41" i="5"/>
  <c r="D41" i="5"/>
  <c r="AT40" i="5"/>
  <c r="F40" i="5"/>
  <c r="D40" i="5"/>
  <c r="AT45" i="5"/>
  <c r="D45" i="5"/>
  <c r="AT39" i="5"/>
  <c r="D39" i="5"/>
  <c r="AT46" i="5"/>
  <c r="D46" i="5"/>
  <c r="AT38" i="5"/>
  <c r="D38" i="5"/>
  <c r="AT37" i="5"/>
  <c r="D37" i="5"/>
  <c r="J77" i="5" l="1"/>
  <c r="J75" i="5" s="1"/>
  <c r="D75" i="5"/>
  <c r="D59" i="5"/>
  <c r="D52" i="5"/>
  <c r="D27" i="5"/>
  <c r="AT59" i="5"/>
  <c r="AT52" i="5"/>
  <c r="F45" i="5"/>
  <c r="E45" i="5" s="1"/>
  <c r="F42" i="5"/>
  <c r="E42" i="5" s="1"/>
  <c r="E40" i="5"/>
  <c r="E58" i="5"/>
  <c r="J83" i="5"/>
  <c r="J84" i="5"/>
  <c r="I52" i="5"/>
  <c r="I51" i="5" s="1"/>
  <c r="F68" i="5"/>
  <c r="F69" i="5"/>
  <c r="F66" i="5"/>
  <c r="F54" i="5"/>
  <c r="E54" i="5" s="1"/>
  <c r="F37" i="5"/>
  <c r="F27" i="5" s="1"/>
  <c r="F46" i="5"/>
  <c r="E46" i="5" s="1"/>
  <c r="E41" i="5"/>
  <c r="F47" i="5"/>
  <c r="E47" i="5" s="1"/>
  <c r="E44" i="5"/>
  <c r="F53" i="5"/>
  <c r="E57" i="5"/>
  <c r="E62" i="5"/>
  <c r="F64" i="5"/>
  <c r="F65" i="5"/>
  <c r="E38" i="5"/>
  <c r="F39" i="5"/>
  <c r="E39" i="5" s="1"/>
  <c r="F48" i="5"/>
  <c r="E48" i="5" s="1"/>
  <c r="E43" i="5"/>
  <c r="AT27" i="5"/>
  <c r="D51" i="5" l="1"/>
  <c r="E66" i="5"/>
  <c r="F59" i="5"/>
  <c r="D80" i="5"/>
  <c r="E64" i="5"/>
  <c r="E68" i="5"/>
  <c r="E37" i="5"/>
  <c r="E27" i="5" s="1"/>
  <c r="AT26" i="5"/>
  <c r="E53" i="5"/>
  <c r="J37" i="5"/>
  <c r="J48" i="5"/>
  <c r="J38" i="5"/>
  <c r="J53" i="5"/>
  <c r="J66" i="5"/>
  <c r="J57" i="5"/>
  <c r="J45" i="5"/>
  <c r="I26" i="5"/>
  <c r="I80" i="5" s="1"/>
  <c r="J42" i="5"/>
  <c r="J64" i="5"/>
  <c r="J40" i="5"/>
  <c r="J68" i="5"/>
  <c r="J58" i="5"/>
  <c r="J62" i="5"/>
  <c r="J54" i="5"/>
  <c r="J44" i="5"/>
  <c r="J41" i="5"/>
  <c r="J43" i="5"/>
  <c r="D26" i="5"/>
  <c r="J39" i="5"/>
  <c r="J47" i="5"/>
  <c r="J46" i="5"/>
  <c r="J59" i="5" l="1"/>
  <c r="J27" i="5"/>
  <c r="E59" i="5"/>
  <c r="F55" i="5"/>
  <c r="E55" i="5" l="1"/>
  <c r="J55" i="5"/>
  <c r="H52" i="5"/>
  <c r="H51" i="5" s="1"/>
  <c r="H26" i="5" s="1"/>
  <c r="H80" i="5" s="1"/>
  <c r="G52" i="5"/>
  <c r="G51" i="5" s="1"/>
  <c r="G26" i="5" s="1"/>
  <c r="G80" i="5" s="1"/>
  <c r="F52" i="5"/>
  <c r="F51" i="5" s="1"/>
  <c r="F26" i="5" s="1"/>
  <c r="F80" i="5" s="1"/>
  <c r="E56" i="5"/>
  <c r="J56" i="5"/>
  <c r="E52" i="5" l="1"/>
  <c r="E51" i="5" s="1"/>
  <c r="E26" i="5" s="1"/>
  <c r="E80" i="5" s="1"/>
  <c r="J52" i="5"/>
  <c r="J51" i="5" s="1"/>
  <c r="J26" i="5" s="1"/>
  <c r="J80" i="5" s="1"/>
</calcChain>
</file>

<file path=xl/sharedStrings.xml><?xml version="1.0" encoding="utf-8"?>
<sst xmlns="http://schemas.openxmlformats.org/spreadsheetml/2006/main" count="382" uniqueCount="252">
  <si>
    <t>лекция</t>
  </si>
  <si>
    <t>Экзамен</t>
  </si>
  <si>
    <t>Информатика</t>
  </si>
  <si>
    <t>Экология</t>
  </si>
  <si>
    <t>Сем.</t>
  </si>
  <si>
    <t>Сем</t>
  </si>
  <si>
    <t>Зачет</t>
  </si>
  <si>
    <t>№</t>
  </si>
  <si>
    <t>Дисциплиналардын аталыштары</t>
  </si>
  <si>
    <t>Жалпысы</t>
  </si>
  <si>
    <t>Анын ичинен</t>
  </si>
  <si>
    <t>1 -сем, 16 жума</t>
  </si>
  <si>
    <t>2 -сем, 16 жума</t>
  </si>
  <si>
    <t>3 -сем, 16 жума</t>
  </si>
  <si>
    <t>5 -сем, 16 жума</t>
  </si>
  <si>
    <t>Отчеттуулук</t>
  </si>
  <si>
    <t>Кредит менен</t>
  </si>
  <si>
    <t>Саат менен</t>
  </si>
  <si>
    <t>Аудиториялык сабактар</t>
  </si>
  <si>
    <t>Лекциялар</t>
  </si>
  <si>
    <t>Практикалык сабактар</t>
  </si>
  <si>
    <t>Лабораториялык сабактар</t>
  </si>
  <si>
    <t>Өз алдынча иштөө</t>
  </si>
  <si>
    <t>прак. сабак</t>
  </si>
  <si>
    <t>лабор. сабак</t>
  </si>
  <si>
    <t>кредиттер</t>
  </si>
  <si>
    <t>Курстук иш</t>
  </si>
  <si>
    <t>Негизги  бөлүк</t>
  </si>
  <si>
    <t>Кыргызстандын тарыхы</t>
  </si>
  <si>
    <t>Негизги  жалпы кесиптик бөлүк</t>
  </si>
  <si>
    <t>Мамлекеттик жыйынтыктоочу аттестация</t>
  </si>
  <si>
    <t>Жумадагы сааттардын саны</t>
  </si>
  <si>
    <t>Семестрдеги кредиттерин саны</t>
  </si>
  <si>
    <t>Семестрдеги зачеттордун саны</t>
  </si>
  <si>
    <t>Семестрдеги экзамендердин саны</t>
  </si>
  <si>
    <t>1 -семестр</t>
  </si>
  <si>
    <t>2 -семестр</t>
  </si>
  <si>
    <t>3 -семестр</t>
  </si>
  <si>
    <t>4- семестр</t>
  </si>
  <si>
    <t>5- семестр</t>
  </si>
  <si>
    <t>6 -семестр</t>
  </si>
  <si>
    <t>7 -семестр</t>
  </si>
  <si>
    <t>8 -семестр</t>
  </si>
  <si>
    <t>Мамлекеттик аттестациялар</t>
  </si>
  <si>
    <t>Курстук иштер</t>
  </si>
  <si>
    <t>Жолдо жүрүү эрежелери\ Правила дорожного движения</t>
  </si>
  <si>
    <t>Шаарларды унаалык пландоо\ Транспортная планировка городов</t>
  </si>
  <si>
    <t>Жол кыймылын уюштуруунун схемаларын долбоорлоо\ Проектирование схем организации дорожного движения</t>
  </si>
  <si>
    <t>Дене тарбия\ Физическая культура</t>
  </si>
  <si>
    <t xml:space="preserve">Өндүрүштүк практика\ Производственная </t>
  </si>
  <si>
    <t>Квалификациялык практика\ Квалификационная практика</t>
  </si>
  <si>
    <t>ЖОЖдук компонент</t>
  </si>
  <si>
    <t>С.Нааматов атындагы Нарын мамлекеттик университети</t>
  </si>
  <si>
    <t>"БЕКИТЕМ"</t>
  </si>
  <si>
    <t>Каттоо номери____________________</t>
  </si>
  <si>
    <t>ОКУУ ПЛАНЫ</t>
  </si>
  <si>
    <t xml:space="preserve"> Профиль : </t>
  </si>
  <si>
    <t>Окутуунун нормативдүү мөөнөтү:</t>
  </si>
  <si>
    <t>4 жыл</t>
  </si>
  <si>
    <t>ОКУУ ПРОЦЕССИНИН ГРАФИГИ</t>
  </si>
  <si>
    <t>Айлар жана күндөр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</si>
  <si>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</si>
  <si>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</si>
  <si>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</si>
  <si>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</si>
  <si>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</si>
  <si>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</si>
  <si>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</si>
  <si>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</si>
  <si>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</si>
  <si>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</si>
  <si>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</si>
  <si>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</si>
  <si>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Жуманын №</t>
  </si>
  <si>
    <t>курстар</t>
  </si>
  <si>
    <t>С</t>
  </si>
  <si>
    <t>К</t>
  </si>
  <si>
    <t>ОП</t>
  </si>
  <si>
    <t>ӨП</t>
  </si>
  <si>
    <t>КП</t>
  </si>
  <si>
    <t>БЖ</t>
  </si>
  <si>
    <t>А</t>
  </si>
  <si>
    <t>Убакыттын бөлүнүшү</t>
  </si>
  <si>
    <t>Теориялык окутуу</t>
  </si>
  <si>
    <t>Сынактар</t>
  </si>
  <si>
    <t>Практикалар</t>
  </si>
  <si>
    <t>Бүтүрүү жумушу</t>
  </si>
  <si>
    <t>Маматтестация</t>
  </si>
  <si>
    <t>Каникулдар</t>
  </si>
  <si>
    <t>Сынактык сессия</t>
  </si>
  <si>
    <t>Бүтүрүү жумушун аткаруу</t>
  </si>
  <si>
    <t>Квалификациялык практика</t>
  </si>
  <si>
    <t>Мамлекеттик аттестация</t>
  </si>
  <si>
    <t>Окуу практикасы</t>
  </si>
  <si>
    <t>Кыргыз тили жана адабияты</t>
  </si>
  <si>
    <t>Кыргызстандын географиясы</t>
  </si>
  <si>
    <t>Математика</t>
  </si>
  <si>
    <t>_________________ Чоробаева Н.А.</t>
  </si>
  <si>
    <t>Б1.3.13.</t>
  </si>
  <si>
    <t>Б1.4.</t>
  </si>
  <si>
    <t>Б2.2.</t>
  </si>
  <si>
    <t>Б2.3.</t>
  </si>
  <si>
    <t>Б.1.1.3.</t>
  </si>
  <si>
    <t>Б.1.1.1.</t>
  </si>
  <si>
    <t>Б.1.1.4.</t>
  </si>
  <si>
    <t>Б.1.1.6.</t>
  </si>
  <si>
    <t>Б.1.1.7.</t>
  </si>
  <si>
    <t>Б.1.1. Гуманитардык, социалдык жана экономикалык цикл</t>
  </si>
  <si>
    <t>Б.1.1.2.</t>
  </si>
  <si>
    <t>Б2.1</t>
  </si>
  <si>
    <t>Окуу практикасы\ Учебная практика</t>
  </si>
  <si>
    <t>Кыргыз тили жана адабияты/Кыргызский язык и литература</t>
  </si>
  <si>
    <t>Орус тили/Русский язык</t>
  </si>
  <si>
    <t>Чет тили/Иностранный язык</t>
  </si>
  <si>
    <t>Кыргызстандын тарыхы/Отечественная история</t>
  </si>
  <si>
    <t>Кыргызстандын географиясы/География Кыргызстана</t>
  </si>
  <si>
    <t>Философия/Философия</t>
  </si>
  <si>
    <t>Б.1.1.9.1.</t>
  </si>
  <si>
    <t>Б.1.2. 6.1.</t>
  </si>
  <si>
    <t>6 -сем, 16 жума</t>
  </si>
  <si>
    <t>Б.1.1.0</t>
  </si>
  <si>
    <t>Б.1.1.9. Өзгөрүлмөлүү бөлүк, анын ичинде студент тандоочу дисциплиналар</t>
  </si>
  <si>
    <t xml:space="preserve">Б.1.2. Математикалык жана табигый илимдик цикл </t>
  </si>
  <si>
    <t>Б.1.2.1.</t>
  </si>
  <si>
    <t>Б.1.2.1</t>
  </si>
  <si>
    <t>Б.1.2.2</t>
  </si>
  <si>
    <t>Б.1.2.3</t>
  </si>
  <si>
    <t>Б.1.2.5</t>
  </si>
  <si>
    <t>Б.1.2.6. Өзгөрүлмөлүү бөлүк, анын ичинде студент тандоочу дисциплиналар</t>
  </si>
  <si>
    <t>Б.1.3.0.</t>
  </si>
  <si>
    <t>Б.1.3.1.</t>
  </si>
  <si>
    <t>Б.1.3.3.</t>
  </si>
  <si>
    <t>Б.1.3.4.</t>
  </si>
  <si>
    <t>Б.1.3.5.</t>
  </si>
  <si>
    <t>Б.1.3.6.</t>
  </si>
  <si>
    <t>Б.1.3.7.</t>
  </si>
  <si>
    <t>Б.1.3.8.</t>
  </si>
  <si>
    <t>Б.1.3.9.</t>
  </si>
  <si>
    <t>Б.1.3.10.</t>
  </si>
  <si>
    <t>Б.1.3.11.</t>
  </si>
  <si>
    <t>Б.1.3.12.</t>
  </si>
  <si>
    <t>Унаа түйүндөрү/Транспортные узлы/Transport hubs</t>
  </si>
  <si>
    <t>Теориялык механика/Теоретическая механика</t>
  </si>
  <si>
    <t>Колдонмо механика\ Прикладная механика</t>
  </si>
  <si>
    <t>Жалпы электр техникасы жана электроника\ Общая электротехника и электроника</t>
  </si>
  <si>
    <t>Метрология, стандартташтыруу жана сертификациялоо\ Метрология, стандартизация и сертификация</t>
  </si>
  <si>
    <t>Унаа техникасы, тейлөө жана оңдоо \ Техника транспорта, обслуживание и ремонт</t>
  </si>
  <si>
    <t>Унаанын (автомобилдердин) иштөө касиеттери (кд)/Эксплуатационные свойства транспорта (автомобилей) (кп)</t>
  </si>
  <si>
    <t>4 -сем, 12 жума</t>
  </si>
  <si>
    <t>7 -сем, 10 жума</t>
  </si>
  <si>
    <t xml:space="preserve">8 -сем, 12 жума </t>
  </si>
  <si>
    <t>Б.1.1.5.</t>
  </si>
  <si>
    <t>Манас таануу/Манасоведение</t>
  </si>
  <si>
    <t>Б.1.2.4</t>
  </si>
  <si>
    <t>Химия</t>
  </si>
  <si>
    <t xml:space="preserve">Чийме геометриясы жана кыбачылык графика / Начертательная геометрия и инженерная графика </t>
  </si>
  <si>
    <t xml:space="preserve">Кыймылдын коопсуздугу жана жол шарттары/Дорожные условия и безопасность движения </t>
  </si>
  <si>
    <t xml:space="preserve">Автоунаадагы ташуулар/Автомобильные перевозки  </t>
  </si>
  <si>
    <t>Основы проектирования логистической и транспортной инфраструктуры</t>
  </si>
  <si>
    <t>Условия перевозок и тарифы в международных сообщениях</t>
  </si>
  <si>
    <t xml:space="preserve">Б1.3. Кесиптик цикл   </t>
  </si>
  <si>
    <t>Курс по выбору</t>
  </si>
  <si>
    <t>Физика</t>
  </si>
  <si>
    <t>Кесиптик ишмердуулуктогу мультимедиялык технологиялар /Мультимедийгые технологии в профессиональной деятельности</t>
  </si>
  <si>
    <t>Унаа процесстеринин жана системдеринин теориясы/Теория транспортных процессов и систем</t>
  </si>
  <si>
    <t>Б1.2.6.2.</t>
  </si>
  <si>
    <t xml:space="preserve">Унаа агымдарынын теориясы/Теория транспортных потоков </t>
  </si>
  <si>
    <t>Б1.2.6.3.</t>
  </si>
  <si>
    <t>Б.1.3.2</t>
  </si>
  <si>
    <t>Б.1.3.13.</t>
  </si>
  <si>
    <t>Б.1.3.14.</t>
  </si>
  <si>
    <t>Б.1.3.15.</t>
  </si>
  <si>
    <t>Б.1.3.16.</t>
  </si>
  <si>
    <t>Б.1.3.17.</t>
  </si>
  <si>
    <t>Б.1.3.18.</t>
  </si>
  <si>
    <t>Б.1.3.19.</t>
  </si>
  <si>
    <t>Б.1.3.20.</t>
  </si>
  <si>
    <t>Б.1.3.21.</t>
  </si>
  <si>
    <t>Б.1.3.22.</t>
  </si>
  <si>
    <t xml:space="preserve">Жүргүнчүлөрдү ташуунун логистикасы (КД)/Логистика пассажирских перевоз </t>
  </si>
  <si>
    <t xml:space="preserve">Кыймылдын коопсуздугу жана аны уюштуруу/Организация и безопасность движения </t>
  </si>
  <si>
    <t>Турмуш тиричилик коопсуздугу/Безопасность жизнедеятельности</t>
  </si>
  <si>
    <t>Жүктөрдү ташуунун логистикасы (КД)/Логистика грузовых перевозок (КП)</t>
  </si>
  <si>
    <t>Унаадагы менеджмент/Менеджмент на транспорте</t>
  </si>
  <si>
    <t>Унаадагы маркетинг/Маркетинг на транспорте</t>
  </si>
  <si>
    <t>Унаа укугу/Транспортное право</t>
  </si>
  <si>
    <t>Унаа экономикасы (кд)/Экономика транспорта (кр)</t>
  </si>
  <si>
    <t>Унаалардын жалпы курсу/Общий курс транспорта</t>
  </si>
  <si>
    <t xml:space="preserve">Байланыш жолдору жана технологиялык каражаттар/Пути сообщений и технологические сооружения </t>
  </si>
  <si>
    <t>Жүктаануу/Грузоведение</t>
  </si>
  <si>
    <t>Материал таануу жана курулуш материалдарынын технологиясы/Технология конструкционных материалов и материаловедение</t>
  </si>
  <si>
    <t>Унаадагы лицензиялоо жана сертификаттоо/Лицензирование и сертификация на транспорте</t>
  </si>
  <si>
    <t>Унаадагы жүктөп-түшүрүүчү каражаттар/Транспортные погрузочно-разгрузочные средства</t>
  </si>
  <si>
    <t>Атайын кыймылдуу курам/Специализированный подвижной состав</t>
  </si>
  <si>
    <t>Б2.1.0.Вариативдүү бөлүгү</t>
  </si>
  <si>
    <t>Б2.1.1.</t>
  </si>
  <si>
    <t>Б2.1.2.</t>
  </si>
  <si>
    <t>Б2.1.3.</t>
  </si>
  <si>
    <t>Б2.1.4.</t>
  </si>
  <si>
    <t>Б2.1.5.</t>
  </si>
  <si>
    <t>Б2.1.6.</t>
  </si>
  <si>
    <t>Унаа-экспедициялык тейлөөнүн негиздери/Основы транспортно-экспедиционного обслуживания</t>
  </si>
  <si>
    <t xml:space="preserve">Кыймыл коопсуздугун жана ташууларды уюштурууну камсыз кылуунун учурдагы абалы / Современное состояние обеспечение перевозок и безопасность движения </t>
  </si>
  <si>
    <t>Б1.3.0.Студент тандоочу дисциплиналар</t>
  </si>
  <si>
    <t>Б1.3.1.</t>
  </si>
  <si>
    <t>Б1.3.2.</t>
  </si>
  <si>
    <t>Б1.3.3.</t>
  </si>
  <si>
    <t>Б1.3.4.</t>
  </si>
  <si>
    <t>Б1.3.5.</t>
  </si>
  <si>
    <t>Б1.3.6.</t>
  </si>
  <si>
    <t>Б1.3.7.</t>
  </si>
  <si>
    <t>Б1.3.8.</t>
  </si>
  <si>
    <t>Б1.3.9.</t>
  </si>
  <si>
    <t>Б1.3.10.</t>
  </si>
  <si>
    <t>Б1.3.11.</t>
  </si>
  <si>
    <t>Б1.3.12.</t>
  </si>
  <si>
    <t>Б1.3.14.</t>
  </si>
  <si>
    <t>Эл аралык ташуулар/Международные перевозки</t>
  </si>
  <si>
    <t>АУ экологиялык коопсуздук/Экологическая безопасность на АТ</t>
  </si>
  <si>
    <t xml:space="preserve">Инженердик психология / Инженерная психология </t>
  </si>
  <si>
    <t>Илимий изилдөөлөрдүн негиздери/Основы научных исследований</t>
  </si>
  <si>
    <t>Унаа түрлөрүнүн өз ара аракети/Взаимодействие видов транспорта</t>
  </si>
  <si>
    <t>Автомобиль унааларында коопсуз кыймыл кызматы/Служба безопасности движения на автомобильном транспорте</t>
  </si>
  <si>
    <t>Бухэсептөөнүн негиздери (унаада)/Основы бухучета (на транспорте)</t>
  </si>
  <si>
    <t>Транспорттук токтоочу жайлар/Транспортно - пересадочные узлы</t>
  </si>
  <si>
    <t>Жук ташуудагы  терминалдык-логистиканын  борборлору/Терминально - логистические центры</t>
  </si>
  <si>
    <t>Экономикалык логтстиканын негизери жанан логистикалык башкаруу/Экономические основы логистики и управления 
цепями поставок</t>
  </si>
  <si>
    <t>Ташуудагы корлорду сактоо жанан башкаруу/Управление запасами в цепях поставок</t>
  </si>
  <si>
    <t xml:space="preserve">Жүктөрдү ташуунун логистикасы (КД)/Логистика грузовых перевозок </t>
  </si>
  <si>
    <t>Жүргүнчүлөрдү ташуунун логистикасы (КД)/Логистика пассажирских перевоз (КП)</t>
  </si>
  <si>
    <t>Унаа экономикасы/ Экономика  транспорта</t>
  </si>
  <si>
    <t>Комплекстүү экзамен/ комплексный экзамен Квалификациялык бүтүрүү иши / Выпускная квалификационная работаКвалификациялык бүтүрүү иши</t>
  </si>
  <si>
    <t>Окуу  иштери боюнча проректор</t>
  </si>
  <si>
    <t>2022-2023- окуу жылынан баштап</t>
  </si>
  <si>
    <t xml:space="preserve"> Багыты</t>
  </si>
  <si>
    <t xml:space="preserve"> Квалификация : </t>
  </si>
  <si>
    <t>Белгилер:</t>
  </si>
  <si>
    <t>Бардыгы</t>
  </si>
  <si>
    <t>Өндүрүштүк практика</t>
  </si>
  <si>
    <t xml:space="preserve">   Транспорттук логистика </t>
  </si>
  <si>
    <t>"Техникалык дисциплиналар" кафедрасынын башчысы__________________ Оторова С.Т.</t>
  </si>
  <si>
    <t xml:space="preserve"> </t>
  </si>
  <si>
    <t xml:space="preserve">    580600 Логистика  </t>
  </si>
  <si>
    <t>"____"____________ 2022-ж.</t>
  </si>
  <si>
    <t>бакалавр</t>
  </si>
  <si>
    <t>Окуутуу формасы:</t>
  </si>
  <si>
    <r>
      <t>к</t>
    </r>
    <r>
      <rPr>
        <b/>
        <sz val="16"/>
        <rFont val="Calibri"/>
        <family val="2"/>
        <charset val="204"/>
      </rPr>
      <t>үндүзгү</t>
    </r>
  </si>
  <si>
    <t>Практикалар:</t>
  </si>
  <si>
    <t>Бардыгы\ Всего</t>
  </si>
  <si>
    <t>Б.3.</t>
  </si>
  <si>
    <t>НМУнун окуу башкармалыгынын башчысы ________________________ Касымова  Г.А.</t>
  </si>
  <si>
    <t>Кыргыз Республикасынын Билим берүү жана илим министринин 2021-ж. 15-сентябрь №1578/1 буйругу менен бектитилген Жогорку кесиптик билим берүүнүн 580600 «Логистика»    багыты боюнча Мамлекеттик билим берүү  стандартынын негизинде иштелип чыкты.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</si>
</sst>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_Q"/>
      <family val="2"/>
    </font>
    <font>
      <b/>
      <sz val="8"/>
      <name val="Times New Roman"/>
      <family val="1"/>
    </font>
    <font>
      <sz val="8"/>
      <name val="Times_Q"/>
      <family val="2"/>
    </font>
    <font>
      <b/>
      <sz val="18"/>
      <name val="Times New Roman"/>
      <family val="1"/>
      <charset val="204"/>
    </font>
    <font>
      <b/>
      <sz val="8"/>
      <name val="Arial Cyr"/>
      <charset val="204"/>
    </font>
    <font>
      <b/>
      <sz val="9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6"/>
      <name val="Calibri"/>
      <family val="2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3" fillId="0" borderId="0"/>
    <xf numFmtId="0" fontId="4" fillId="0" borderId="0"/>
    <xf numFmtId="0" fontId="5" fillId="0" borderId="0"/>
    <xf numFmtId="0" fontId="5" fillId="0" borderId="0"/>
    <xf numFmtId="0" fontId="27" fillId="0" borderId="0"/>
  </cellStyleXfs>
  <cellXfs count="591">
    <xf numFmtId="0" fontId="0" fillId="0" borderId="0" xfId="0"/>
    <xf numFmtId="0" fontId="5" fillId="0" borderId="0" xfId="4"/>
    <xf numFmtId="0" fontId="8" fillId="0" borderId="0" xfId="4" applyFont="1" applyAlignment="1">
      <alignment horizontal="center"/>
    </xf>
    <xf numFmtId="0" fontId="9" fillId="0" borderId="0" xfId="4" applyFont="1"/>
    <xf numFmtId="0" fontId="10" fillId="0" borderId="0" xfId="4" applyFont="1"/>
    <xf numFmtId="0" fontId="11" fillId="0" borderId="0" xfId="4" applyFont="1"/>
    <xf numFmtId="0" fontId="13" fillId="0" borderId="0" xfId="4" applyFont="1"/>
    <xf numFmtId="0" fontId="14" fillId="0" borderId="0" xfId="4" applyFont="1"/>
    <xf numFmtId="0" fontId="17" fillId="0" borderId="0" xfId="4" applyFont="1"/>
    <xf numFmtId="0" fontId="15" fillId="0" borderId="2" xfId="4" applyFont="1" applyBorder="1" applyAlignment="1">
      <alignment horizontal="center" vertical="center"/>
    </xf>
    <xf numFmtId="0" fontId="15" fillId="0" borderId="3" xfId="4" applyFont="1" applyBorder="1" applyAlignment="1">
      <alignment horizontal="center" vertical="center"/>
    </xf>
    <xf numFmtId="0" fontId="15" fillId="0" borderId="24" xfId="4" applyFont="1" applyBorder="1" applyAlignment="1">
      <alignment horizontal="center" vertical="center"/>
    </xf>
    <xf numFmtId="0" fontId="15" fillId="0" borderId="25" xfId="4" applyFont="1" applyBorder="1" applyAlignment="1">
      <alignment horizontal="center" vertical="center"/>
    </xf>
    <xf numFmtId="0" fontId="15" fillId="0" borderId="26" xfId="4" applyFont="1" applyBorder="1" applyAlignment="1">
      <alignment horizontal="center" vertical="center"/>
    </xf>
    <xf numFmtId="0" fontId="15" fillId="0" borderId="11" xfId="4" applyFont="1" applyBorder="1" applyAlignment="1">
      <alignment horizontal="center" vertical="center"/>
    </xf>
    <xf numFmtId="0" fontId="15" fillId="0" borderId="12" xfId="4" applyFont="1" applyBorder="1" applyAlignment="1">
      <alignment horizontal="center" vertical="center"/>
    </xf>
    <xf numFmtId="0" fontId="15" fillId="0" borderId="12" xfId="4" applyFont="1" applyBorder="1" applyAlignment="1">
      <alignment vertical="center"/>
    </xf>
    <xf numFmtId="0" fontId="18" fillId="0" borderId="56" xfId="4" applyFont="1" applyBorder="1"/>
    <xf numFmtId="0" fontId="19" fillId="0" borderId="56" xfId="4" applyFont="1" applyBorder="1" applyAlignment="1">
      <alignment horizontal="center"/>
    </xf>
    <xf numFmtId="0" fontId="19" fillId="0" borderId="0" xfId="4" applyFont="1"/>
    <xf numFmtId="0" fontId="20" fillId="0" borderId="0" xfId="4" applyFont="1"/>
    <xf numFmtId="0" fontId="18" fillId="0" borderId="0" xfId="4" applyFont="1"/>
    <xf numFmtId="0" fontId="19" fillId="0" borderId="0" xfId="4" applyFont="1" applyAlignment="1">
      <alignment horizontal="center"/>
    </xf>
    <xf numFmtId="0" fontId="21" fillId="0" borderId="0" xfId="4" applyFont="1"/>
    <xf numFmtId="0" fontId="22" fillId="0" borderId="25" xfId="4" applyFont="1" applyBorder="1"/>
    <xf numFmtId="0" fontId="2" fillId="0" borderId="57" xfId="4" applyFont="1" applyBorder="1" applyAlignment="1">
      <alignment vertical="center"/>
    </xf>
    <xf numFmtId="0" fontId="24" fillId="0" borderId="0" xfId="4" applyFont="1"/>
    <xf numFmtId="0" fontId="2" fillId="0" borderId="0" xfId="4" applyFont="1" applyAlignment="1">
      <alignment vertical="center" wrapText="1"/>
    </xf>
    <xf numFmtId="0" fontId="2" fillId="0" borderId="57" xfId="4" applyFont="1" applyBorder="1" applyAlignment="1">
      <alignment horizontal="center" vertical="center"/>
    </xf>
    <xf numFmtId="0" fontId="25" fillId="0" borderId="0" xfId="4" applyFont="1"/>
    <xf numFmtId="0" fontId="2" fillId="0" borderId="0" xfId="4" applyFont="1" applyAlignment="1">
      <alignment vertical="center"/>
    </xf>
    <xf numFmtId="0" fontId="2" fillId="0" borderId="0" xfId="4" applyFont="1"/>
    <xf numFmtId="0" fontId="12" fillId="0" borderId="0" xfId="4" applyFont="1"/>
    <xf numFmtId="0" fontId="1" fillId="2" borderId="0" xfId="0" applyFont="1" applyFill="1" applyAlignment="1">
      <alignment vertical="center"/>
    </xf>
    <xf numFmtId="0" fontId="1" fillId="2" borderId="0" xfId="0" applyFont="1" applyFill="1"/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/>
    <xf numFmtId="0" fontId="2" fillId="2" borderId="1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60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68" xfId="0" applyFont="1" applyFill="1" applyBorder="1" applyAlignment="1">
      <alignment horizontal="center" vertical="center" wrapText="1"/>
    </xf>
    <xf numFmtId="0" fontId="1" fillId="2" borderId="58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18" xfId="0" applyFont="1" applyFill="1" applyBorder="1"/>
    <xf numFmtId="0" fontId="2" fillId="2" borderId="58" xfId="0" applyFont="1" applyFill="1" applyBorder="1" applyAlignment="1">
      <alignment horizontal="center" vertical="center" wrapText="1"/>
    </xf>
    <xf numFmtId="0" fontId="1" fillId="2" borderId="16" xfId="0" applyFont="1" applyFill="1" applyBorder="1"/>
    <xf numFmtId="0" fontId="1" fillId="2" borderId="35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5" xfId="0" applyFont="1" applyFill="1" applyBorder="1"/>
    <xf numFmtId="0" fontId="1" fillId="2" borderId="16" xfId="0" applyFont="1" applyFill="1" applyBorder="1" applyAlignment="1">
      <alignment horizontal="center" vertical="center"/>
    </xf>
    <xf numFmtId="0" fontId="1" fillId="2" borderId="60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58" xfId="0" applyFont="1" applyFill="1" applyBorder="1" applyAlignment="1">
      <alignment horizontal="center" vertical="center"/>
    </xf>
    <xf numFmtId="0" fontId="1" fillId="2" borderId="45" xfId="1" applyFont="1" applyFill="1" applyBorder="1" applyAlignment="1">
      <alignment horizontal="left" vertical="center" wrapText="1"/>
    </xf>
    <xf numFmtId="0" fontId="1" fillId="2" borderId="43" xfId="1" applyFont="1" applyFill="1" applyBorder="1" applyAlignment="1">
      <alignment horizontal="left" vertical="center" wrapText="1"/>
    </xf>
    <xf numFmtId="0" fontId="1" fillId="2" borderId="51" xfId="0" applyFont="1" applyFill="1" applyBorder="1" applyAlignment="1">
      <alignment horizontal="left" vertical="center" wrapText="1"/>
    </xf>
    <xf numFmtId="0" fontId="1" fillId="2" borderId="32" xfId="0" applyFont="1" applyFill="1" applyBorder="1" applyAlignment="1">
      <alignment horizontal="left" vertical="center" wrapText="1"/>
    </xf>
    <xf numFmtId="0" fontId="1" fillId="2" borderId="23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7" fillId="2" borderId="64" xfId="1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44" xfId="0" applyFont="1" applyFill="1" applyBorder="1" applyAlignment="1">
      <alignment horizontal="left" vertical="center" wrapText="1"/>
    </xf>
    <xf numFmtId="0" fontId="6" fillId="2" borderId="32" xfId="0" applyFont="1" applyFill="1" applyBorder="1" applyAlignment="1">
      <alignment horizontal="left" vertical="center" wrapText="1"/>
    </xf>
    <xf numFmtId="0" fontId="7" fillId="2" borderId="51" xfId="0" applyFont="1" applyFill="1" applyBorder="1" applyAlignment="1">
      <alignment horizontal="left" vertical="center" wrapText="1"/>
    </xf>
    <xf numFmtId="0" fontId="7" fillId="2" borderId="63" xfId="0" applyFont="1" applyFill="1" applyBorder="1" applyAlignment="1">
      <alignment horizontal="left" vertical="center" wrapText="1"/>
    </xf>
    <xf numFmtId="0" fontId="7" fillId="2" borderId="39" xfId="0" applyFont="1" applyFill="1" applyBorder="1" applyAlignment="1">
      <alignment horizontal="left" vertical="center" wrapText="1"/>
    </xf>
    <xf numFmtId="0" fontId="6" fillId="2" borderId="46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6" fillId="2" borderId="28" xfId="0" applyFont="1" applyFill="1" applyBorder="1" applyAlignment="1">
      <alignment horizontal="left" vertical="center" wrapText="1"/>
    </xf>
    <xf numFmtId="0" fontId="1" fillId="2" borderId="44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vertical="center" wrapText="1"/>
    </xf>
    <xf numFmtId="0" fontId="1" fillId="2" borderId="25" xfId="0" applyFont="1" applyFill="1" applyBorder="1" applyAlignment="1">
      <alignment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6" fillId="2" borderId="12" xfId="0" applyFont="1" applyFill="1" applyBorder="1" applyAlignment="1">
      <alignment horizontal="left" textRotation="90"/>
    </xf>
    <xf numFmtId="0" fontId="6" fillId="2" borderId="12" xfId="0" applyFont="1" applyFill="1" applyBorder="1" applyAlignment="1">
      <alignment horizontal="left" textRotation="90" wrapText="1"/>
    </xf>
    <xf numFmtId="0" fontId="6" fillId="2" borderId="11" xfId="0" applyFont="1" applyFill="1" applyBorder="1" applyAlignment="1">
      <alignment horizontal="left" textRotation="90"/>
    </xf>
    <xf numFmtId="0" fontId="6" fillId="2" borderId="15" xfId="0" applyFont="1" applyFill="1" applyBorder="1" applyAlignment="1">
      <alignment horizontal="left" textRotation="90"/>
    </xf>
    <xf numFmtId="0" fontId="6" fillId="2" borderId="13" xfId="0" applyFont="1" applyFill="1" applyBorder="1" applyAlignment="1">
      <alignment horizontal="left" textRotation="90" wrapText="1"/>
    </xf>
    <xf numFmtId="0" fontId="2" fillId="2" borderId="59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textRotation="90" wrapText="1"/>
    </xf>
    <xf numFmtId="0" fontId="1" fillId="2" borderId="60" xfId="0" applyFont="1" applyFill="1" applyBorder="1" applyAlignment="1">
      <alignment textRotation="90" wrapText="1"/>
    </xf>
    <xf numFmtId="0" fontId="1" fillId="2" borderId="17" xfId="0" applyFont="1" applyFill="1" applyBorder="1" applyAlignment="1">
      <alignment textRotation="90" wrapText="1"/>
    </xf>
    <xf numFmtId="0" fontId="1" fillId="2" borderId="16" xfId="0" applyFont="1" applyFill="1" applyBorder="1" applyAlignment="1">
      <alignment wrapText="1"/>
    </xf>
    <xf numFmtId="0" fontId="1" fillId="2" borderId="60" xfId="0" applyFont="1" applyFill="1" applyBorder="1" applyAlignment="1">
      <alignment wrapText="1"/>
    </xf>
    <xf numFmtId="0" fontId="1" fillId="2" borderId="17" xfId="0" applyFont="1" applyFill="1" applyBorder="1" applyAlignment="1">
      <alignment wrapText="1"/>
    </xf>
    <xf numFmtId="0" fontId="1" fillId="2" borderId="40" xfId="0" applyFont="1" applyFill="1" applyBorder="1" applyAlignment="1">
      <alignment horizontal="center" textRotation="90"/>
    </xf>
    <xf numFmtId="0" fontId="1" fillId="2" borderId="57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vertical="top" wrapText="1"/>
    </xf>
    <xf numFmtId="0" fontId="1" fillId="2" borderId="60" xfId="0" applyFont="1" applyFill="1" applyBorder="1" applyAlignment="1">
      <alignment vertical="top" wrapText="1"/>
    </xf>
    <xf numFmtId="0" fontId="1" fillId="2" borderId="17" xfId="0" applyFont="1" applyFill="1" applyBorder="1" applyAlignment="1">
      <alignment vertical="top" wrapText="1"/>
    </xf>
    <xf numFmtId="0" fontId="1" fillId="2" borderId="20" xfId="0" applyFont="1" applyFill="1" applyBorder="1" applyAlignment="1">
      <alignment vertical="center"/>
    </xf>
    <xf numFmtId="0" fontId="1" fillId="2" borderId="2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61" xfId="0" applyNumberFormat="1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vertical="center" wrapText="1"/>
    </xf>
    <xf numFmtId="0" fontId="1" fillId="2" borderId="22" xfId="0" applyFont="1" applyFill="1" applyBorder="1"/>
    <xf numFmtId="0" fontId="1" fillId="2" borderId="2" xfId="2" applyFont="1" applyFill="1" applyBorder="1" applyAlignment="1">
      <alignment horizontal="center" vertical="center" wrapText="1"/>
    </xf>
    <xf numFmtId="0" fontId="1" fillId="2" borderId="3" xfId="2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33" xfId="0" applyFont="1" applyFill="1" applyBorder="1"/>
    <xf numFmtId="2" fontId="1" fillId="2" borderId="44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vertical="center" wrapText="1"/>
    </xf>
    <xf numFmtId="0" fontId="1" fillId="2" borderId="28" xfId="0" applyFont="1" applyFill="1" applyBorder="1"/>
    <xf numFmtId="0" fontId="1" fillId="2" borderId="24" xfId="2" applyFont="1" applyFill="1" applyBorder="1" applyAlignment="1">
      <alignment horizontal="center" vertical="center" wrapText="1"/>
    </xf>
    <xf numFmtId="0" fontId="1" fillId="2" borderId="25" xfId="2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wrapText="1"/>
    </xf>
    <xf numFmtId="0" fontId="1" fillId="2" borderId="24" xfId="0" applyFont="1" applyFill="1" applyBorder="1" applyAlignment="1">
      <alignment vertical="center"/>
    </xf>
    <xf numFmtId="0" fontId="1" fillId="2" borderId="25" xfId="0" applyFont="1" applyFill="1" applyBorder="1" applyAlignment="1">
      <alignment vertical="center"/>
    </xf>
    <xf numFmtId="0" fontId="1" fillId="2" borderId="26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1" fillId="2" borderId="24" xfId="2" applyFont="1" applyFill="1" applyBorder="1" applyAlignment="1">
      <alignment horizontal="left" vertical="center" wrapText="1"/>
    </xf>
    <xf numFmtId="0" fontId="1" fillId="2" borderId="25" xfId="2" applyFont="1" applyFill="1" applyBorder="1" applyAlignment="1">
      <alignment horizontal="left" vertical="center" wrapText="1"/>
    </xf>
    <xf numFmtId="0" fontId="1" fillId="2" borderId="33" xfId="0" applyFont="1" applyFill="1" applyBorder="1" applyAlignment="1">
      <alignment horizontal="left" vertical="center"/>
    </xf>
    <xf numFmtId="0" fontId="1" fillId="2" borderId="26" xfId="0" applyFont="1" applyFill="1" applyBorder="1" applyAlignment="1">
      <alignment vertical="center" wrapText="1"/>
    </xf>
    <xf numFmtId="0" fontId="1" fillId="2" borderId="24" xfId="0" applyFont="1" applyFill="1" applyBorder="1" applyAlignment="1">
      <alignment wrapText="1"/>
    </xf>
    <xf numFmtId="0" fontId="1" fillId="2" borderId="25" xfId="0" applyFont="1" applyFill="1" applyBorder="1" applyAlignment="1">
      <alignment wrapText="1"/>
    </xf>
    <xf numFmtId="0" fontId="1" fillId="2" borderId="26" xfId="0" applyFont="1" applyFill="1" applyBorder="1" applyAlignment="1">
      <alignment wrapText="1"/>
    </xf>
    <xf numFmtId="0" fontId="1" fillId="2" borderId="28" xfId="0" applyFont="1" applyFill="1" applyBorder="1" applyAlignment="1">
      <alignment wrapText="1"/>
    </xf>
    <xf numFmtId="0" fontId="1" fillId="2" borderId="35" xfId="0" applyFont="1" applyFill="1" applyBorder="1" applyAlignment="1">
      <alignment wrapText="1"/>
    </xf>
    <xf numFmtId="0" fontId="1" fillId="2" borderId="34" xfId="0" applyFont="1" applyFill="1" applyBorder="1" applyAlignment="1">
      <alignment wrapText="1"/>
    </xf>
    <xf numFmtId="0" fontId="1" fillId="2" borderId="36" xfId="0" applyFont="1" applyFill="1" applyBorder="1" applyAlignment="1">
      <alignment wrapText="1"/>
    </xf>
    <xf numFmtId="0" fontId="1" fillId="2" borderId="11" xfId="2" applyFont="1" applyFill="1" applyBorder="1" applyAlignment="1">
      <alignment horizontal="center" vertical="center" wrapText="1"/>
    </xf>
    <xf numFmtId="0" fontId="1" fillId="2" borderId="12" xfId="2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wrapText="1"/>
    </xf>
    <xf numFmtId="0" fontId="1" fillId="2" borderId="16" xfId="2" applyFont="1" applyFill="1" applyBorder="1" applyAlignment="1">
      <alignment horizontal="center" vertical="center"/>
    </xf>
    <xf numFmtId="0" fontId="1" fillId="2" borderId="60" xfId="2" applyFont="1" applyFill="1" applyBorder="1" applyAlignment="1">
      <alignment horizontal="center" vertical="center"/>
    </xf>
    <xf numFmtId="0" fontId="1" fillId="2" borderId="17" xfId="0" applyFont="1" applyFill="1" applyBorder="1"/>
    <xf numFmtId="0" fontId="1" fillId="2" borderId="42" xfId="0" applyFont="1" applyFill="1" applyBorder="1"/>
    <xf numFmtId="0" fontId="1" fillId="2" borderId="21" xfId="0" applyFont="1" applyFill="1" applyBorder="1" applyAlignment="1">
      <alignment wrapText="1"/>
    </xf>
    <xf numFmtId="0" fontId="1" fillId="2" borderId="19" xfId="0" applyFont="1" applyFill="1" applyBorder="1" applyAlignment="1">
      <alignment wrapText="1"/>
    </xf>
    <xf numFmtId="0" fontId="1" fillId="2" borderId="22" xfId="0" applyFont="1" applyFill="1" applyBorder="1" applyAlignment="1">
      <alignment wrapText="1"/>
    </xf>
    <xf numFmtId="0" fontId="1" fillId="2" borderId="18" xfId="0" applyFont="1" applyFill="1" applyBorder="1" applyAlignment="1">
      <alignment wrapText="1"/>
    </xf>
    <xf numFmtId="0" fontId="1" fillId="2" borderId="20" xfId="0" applyFont="1" applyFill="1" applyBorder="1" applyAlignment="1">
      <alignment wrapText="1"/>
    </xf>
    <xf numFmtId="0" fontId="1" fillId="2" borderId="18" xfId="2" applyFont="1" applyFill="1" applyBorder="1" applyAlignment="1">
      <alignment horizontal="center" vertical="center"/>
    </xf>
    <xf numFmtId="0" fontId="1" fillId="2" borderId="19" xfId="2" applyFont="1" applyFill="1" applyBorder="1" applyAlignment="1">
      <alignment horizontal="center" vertical="center"/>
    </xf>
    <xf numFmtId="0" fontId="1" fillId="2" borderId="20" xfId="0" applyFont="1" applyFill="1" applyBorder="1"/>
    <xf numFmtId="0" fontId="1" fillId="2" borderId="68" xfId="0" applyFont="1" applyFill="1" applyBorder="1"/>
    <xf numFmtId="0" fontId="1" fillId="2" borderId="52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/>
    <xf numFmtId="0" fontId="1" fillId="2" borderId="27" xfId="0" applyFont="1" applyFill="1" applyBorder="1" applyAlignment="1">
      <alignment horizontal="center" vertical="center"/>
    </xf>
    <xf numFmtId="0" fontId="1" fillId="2" borderId="27" xfId="0" applyFont="1" applyFill="1" applyBorder="1"/>
    <xf numFmtId="0" fontId="1" fillId="2" borderId="26" xfId="0" applyFont="1" applyFill="1" applyBorder="1"/>
    <xf numFmtId="0" fontId="1" fillId="2" borderId="37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37" xfId="0" applyFont="1" applyFill="1" applyBorder="1"/>
    <xf numFmtId="0" fontId="1" fillId="2" borderId="36" xfId="0" applyFont="1" applyFill="1" applyBorder="1"/>
    <xf numFmtId="0" fontId="1" fillId="2" borderId="60" xfId="0" applyFont="1" applyFill="1" applyBorder="1"/>
    <xf numFmtId="0" fontId="1" fillId="2" borderId="20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vertical="center"/>
    </xf>
    <xf numFmtId="0" fontId="1" fillId="2" borderId="30" xfId="2" applyFont="1" applyFill="1" applyBorder="1" applyAlignment="1">
      <alignment horizontal="center" vertical="center"/>
    </xf>
    <xf numFmtId="0" fontId="1" fillId="2" borderId="72" xfId="0" applyFont="1" applyFill="1" applyBorder="1" applyAlignment="1">
      <alignment horizontal="center" vertical="center" wrapText="1"/>
    </xf>
    <xf numFmtId="0" fontId="1" fillId="2" borderId="73" xfId="0" applyFont="1" applyFill="1" applyBorder="1" applyAlignment="1">
      <alignment horizontal="center" vertical="center" wrapText="1"/>
    </xf>
    <xf numFmtId="2" fontId="1" fillId="2" borderId="45" xfId="0" applyNumberFormat="1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vertical="center" wrapText="1"/>
    </xf>
    <xf numFmtId="0" fontId="1" fillId="2" borderId="38" xfId="0" applyFont="1" applyFill="1" applyBorder="1" applyAlignment="1">
      <alignment vertical="center"/>
    </xf>
    <xf numFmtId="0" fontId="1" fillId="2" borderId="34" xfId="0" applyFont="1" applyFill="1" applyBorder="1"/>
    <xf numFmtId="0" fontId="6" fillId="2" borderId="16" xfId="0" applyFont="1" applyFill="1" applyBorder="1" applyAlignment="1">
      <alignment horizontal="left"/>
    </xf>
    <xf numFmtId="0" fontId="6" fillId="2" borderId="60" xfId="0" applyFont="1" applyFill="1" applyBorder="1" applyAlignment="1">
      <alignment horizontal="left"/>
    </xf>
    <xf numFmtId="0" fontId="6" fillId="2" borderId="58" xfId="0" applyFont="1" applyFill="1" applyBorder="1" applyAlignment="1">
      <alignment horizontal="left"/>
    </xf>
    <xf numFmtId="0" fontId="6" fillId="2" borderId="17" xfId="0" applyFont="1" applyFill="1" applyBorder="1" applyAlignment="1">
      <alignment horizontal="left"/>
    </xf>
    <xf numFmtId="0" fontId="6" fillId="2" borderId="58" xfId="0" applyFont="1" applyFill="1" applyBorder="1"/>
    <xf numFmtId="0" fontId="1" fillId="2" borderId="16" xfId="2" applyFont="1" applyFill="1" applyBorder="1"/>
    <xf numFmtId="0" fontId="1" fillId="2" borderId="24" xfId="2" applyFont="1" applyFill="1" applyBorder="1"/>
    <xf numFmtId="0" fontId="1" fillId="2" borderId="25" xfId="2" applyFont="1" applyFill="1" applyBorder="1"/>
    <xf numFmtId="0" fontId="1" fillId="2" borderId="63" xfId="2" applyFont="1" applyFill="1" applyBorder="1"/>
    <xf numFmtId="0" fontId="6" fillId="2" borderId="27" xfId="0" applyFont="1" applyFill="1" applyBorder="1" applyAlignment="1">
      <alignment horizontal="left"/>
    </xf>
    <xf numFmtId="0" fontId="6" fillId="2" borderId="25" xfId="0" applyFont="1" applyFill="1" applyBorder="1" applyAlignment="1">
      <alignment horizontal="left"/>
    </xf>
    <xf numFmtId="0" fontId="6" fillId="2" borderId="28" xfId="0" applyFont="1" applyFill="1" applyBorder="1" applyAlignment="1">
      <alignment horizontal="left"/>
    </xf>
    <xf numFmtId="0" fontId="6" fillId="2" borderId="24" xfId="0" applyFont="1" applyFill="1" applyBorder="1" applyAlignment="1">
      <alignment horizontal="left"/>
    </xf>
    <xf numFmtId="0" fontId="6" fillId="2" borderId="26" xfId="0" applyFont="1" applyFill="1" applyBorder="1" applyAlignment="1">
      <alignment horizontal="left"/>
    </xf>
    <xf numFmtId="0" fontId="6" fillId="2" borderId="28" xfId="0" applyFont="1" applyFill="1" applyBorder="1"/>
    <xf numFmtId="0" fontId="1" fillId="2" borderId="21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left"/>
    </xf>
    <xf numFmtId="0" fontId="1" fillId="2" borderId="22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left"/>
    </xf>
    <xf numFmtId="0" fontId="1" fillId="2" borderId="20" xfId="0" applyFont="1" applyFill="1" applyBorder="1" applyAlignment="1">
      <alignment horizontal="left"/>
    </xf>
    <xf numFmtId="0" fontId="1" fillId="2" borderId="19" xfId="2" applyFont="1" applyFill="1" applyBorder="1"/>
    <xf numFmtId="0" fontId="6" fillId="2" borderId="27" xfId="0" applyFont="1" applyFill="1" applyBorder="1" applyAlignment="1">
      <alignment horizontal="left" wrapText="1"/>
    </xf>
    <xf numFmtId="0" fontId="6" fillId="2" borderId="25" xfId="0" applyFont="1" applyFill="1" applyBorder="1" applyAlignment="1">
      <alignment horizontal="left" wrapText="1"/>
    </xf>
    <xf numFmtId="0" fontId="6" fillId="2" borderId="28" xfId="0" applyFont="1" applyFill="1" applyBorder="1" applyAlignment="1">
      <alignment horizontal="left" wrapText="1"/>
    </xf>
    <xf numFmtId="0" fontId="6" fillId="2" borderId="24" xfId="0" applyFont="1" applyFill="1" applyBorder="1" applyAlignment="1">
      <alignment horizontal="left" wrapText="1"/>
    </xf>
    <xf numFmtId="0" fontId="6" fillId="2" borderId="26" xfId="0" applyFont="1" applyFill="1" applyBorder="1" applyAlignment="1">
      <alignment horizontal="left" wrapText="1"/>
    </xf>
    <xf numFmtId="0" fontId="6" fillId="2" borderId="28" xfId="0" applyFont="1" applyFill="1" applyBorder="1" applyAlignment="1">
      <alignment wrapText="1"/>
    </xf>
    <xf numFmtId="0" fontId="6" fillId="2" borderId="0" xfId="0" applyFont="1" applyFill="1" applyAlignment="1">
      <alignment wrapText="1"/>
    </xf>
    <xf numFmtId="0" fontId="1" fillId="2" borderId="27" xfId="0" applyFont="1" applyFill="1" applyBorder="1" applyAlignment="1">
      <alignment horizontal="left"/>
    </xf>
    <xf numFmtId="0" fontId="1" fillId="2" borderId="25" xfId="0" applyFont="1" applyFill="1" applyBorder="1" applyAlignment="1">
      <alignment horizontal="left"/>
    </xf>
    <xf numFmtId="0" fontId="1" fillId="2" borderId="28" xfId="0" applyFont="1" applyFill="1" applyBorder="1" applyAlignment="1">
      <alignment horizontal="left"/>
    </xf>
    <xf numFmtId="0" fontId="1" fillId="2" borderId="24" xfId="0" applyFont="1" applyFill="1" applyBorder="1" applyAlignment="1">
      <alignment horizontal="left"/>
    </xf>
    <xf numFmtId="0" fontId="1" fillId="2" borderId="26" xfId="0" applyFont="1" applyFill="1" applyBorder="1" applyAlignment="1">
      <alignment horizontal="left"/>
    </xf>
    <xf numFmtId="0" fontId="7" fillId="2" borderId="16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left" wrapText="1"/>
    </xf>
    <xf numFmtId="0" fontId="6" fillId="2" borderId="60" xfId="0" applyFont="1" applyFill="1" applyBorder="1" applyAlignment="1">
      <alignment horizontal="left" wrapText="1"/>
    </xf>
    <xf numFmtId="0" fontId="6" fillId="2" borderId="58" xfId="0" applyFont="1" applyFill="1" applyBorder="1" applyAlignment="1">
      <alignment horizontal="left" wrapText="1"/>
    </xf>
    <xf numFmtId="0" fontId="6" fillId="2" borderId="17" xfId="0" applyFont="1" applyFill="1" applyBorder="1" applyAlignment="1">
      <alignment horizontal="left" wrapText="1"/>
    </xf>
    <xf numFmtId="0" fontId="6" fillId="2" borderId="58" xfId="0" applyFont="1" applyFill="1" applyBorder="1" applyAlignment="1">
      <alignment wrapText="1"/>
    </xf>
    <xf numFmtId="0" fontId="1" fillId="2" borderId="60" xfId="2" applyFont="1" applyFill="1" applyBorder="1"/>
    <xf numFmtId="0" fontId="6" fillId="2" borderId="64" xfId="1" applyFont="1" applyFill="1" applyBorder="1" applyAlignment="1">
      <alignment vertical="center" wrapText="1"/>
    </xf>
    <xf numFmtId="0" fontId="6" fillId="2" borderId="21" xfId="0" applyFont="1" applyFill="1" applyBorder="1" applyAlignment="1">
      <alignment horizontal="left" wrapText="1"/>
    </xf>
    <xf numFmtId="0" fontId="6" fillId="2" borderId="19" xfId="0" applyFont="1" applyFill="1" applyBorder="1" applyAlignment="1">
      <alignment horizontal="left" wrapText="1"/>
    </xf>
    <xf numFmtId="0" fontId="6" fillId="2" borderId="22" xfId="0" applyFont="1" applyFill="1" applyBorder="1" applyAlignment="1">
      <alignment horizontal="left" wrapText="1"/>
    </xf>
    <xf numFmtId="0" fontId="6" fillId="2" borderId="18" xfId="0" applyFont="1" applyFill="1" applyBorder="1" applyAlignment="1">
      <alignment horizontal="left" wrapText="1"/>
    </xf>
    <xf numFmtId="0" fontId="6" fillId="2" borderId="20" xfId="0" applyFont="1" applyFill="1" applyBorder="1" applyAlignment="1">
      <alignment horizontal="left" wrapText="1"/>
    </xf>
    <xf numFmtId="0" fontId="6" fillId="2" borderId="22" xfId="0" applyFont="1" applyFill="1" applyBorder="1" applyAlignment="1">
      <alignment wrapText="1"/>
    </xf>
    <xf numFmtId="0" fontId="1" fillId="2" borderId="18" xfId="2" applyFont="1" applyFill="1" applyBorder="1"/>
    <xf numFmtId="0" fontId="6" fillId="2" borderId="2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left" wrapText="1"/>
    </xf>
    <xf numFmtId="0" fontId="6" fillId="2" borderId="15" xfId="0" applyFont="1" applyFill="1" applyBorder="1" applyAlignment="1">
      <alignment horizontal="left" wrapText="1"/>
    </xf>
    <xf numFmtId="0" fontId="6" fillId="2" borderId="11" xfId="0" applyFont="1" applyFill="1" applyBorder="1" applyAlignment="1">
      <alignment horizontal="left" wrapText="1"/>
    </xf>
    <xf numFmtId="0" fontId="6" fillId="2" borderId="13" xfId="0" applyFont="1" applyFill="1" applyBorder="1" applyAlignment="1">
      <alignment horizontal="left" wrapText="1"/>
    </xf>
    <xf numFmtId="0" fontId="6" fillId="2" borderId="15" xfId="0" applyFont="1" applyFill="1" applyBorder="1" applyAlignment="1">
      <alignment wrapText="1"/>
    </xf>
    <xf numFmtId="0" fontId="1" fillId="2" borderId="11" xfId="2" applyFont="1" applyFill="1" applyBorder="1"/>
    <xf numFmtId="0" fontId="1" fillId="2" borderId="12" xfId="2" applyFont="1" applyFill="1" applyBorder="1"/>
    <xf numFmtId="0" fontId="6" fillId="2" borderId="54" xfId="0" applyFont="1" applyFill="1" applyBorder="1" applyAlignment="1">
      <alignment horizontal="left" vertical="center" wrapText="1"/>
    </xf>
    <xf numFmtId="0" fontId="6" fillId="2" borderId="53" xfId="0" applyFont="1" applyFill="1" applyBorder="1" applyAlignment="1">
      <alignment horizontal="left" vertical="center" wrapText="1"/>
    </xf>
    <xf numFmtId="0" fontId="6" fillId="2" borderId="71" xfId="0" applyFont="1" applyFill="1" applyBorder="1" applyAlignment="1">
      <alignment horizontal="left" vertical="center" wrapText="1"/>
    </xf>
    <xf numFmtId="0" fontId="6" fillId="2" borderId="70" xfId="0" applyFont="1" applyFill="1" applyBorder="1" applyAlignment="1">
      <alignment horizontal="left" vertical="center" wrapText="1"/>
    </xf>
    <xf numFmtId="0" fontId="6" fillId="2" borderId="55" xfId="0" applyFont="1" applyFill="1" applyBorder="1" applyAlignment="1">
      <alignment horizontal="left" vertical="center" wrapText="1"/>
    </xf>
    <xf numFmtId="0" fontId="6" fillId="2" borderId="71" xfId="0" applyFont="1" applyFill="1" applyBorder="1" applyAlignment="1">
      <alignment vertical="center" wrapText="1"/>
    </xf>
    <xf numFmtId="0" fontId="1" fillId="2" borderId="70" xfId="2" applyFont="1" applyFill="1" applyBorder="1"/>
    <xf numFmtId="0" fontId="6" fillId="2" borderId="0" xfId="0" applyFont="1" applyFill="1" applyAlignment="1">
      <alignment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vertical="center" wrapText="1"/>
    </xf>
    <xf numFmtId="0" fontId="6" fillId="2" borderId="22" xfId="0" applyFont="1" applyFill="1" applyBorder="1" applyAlignment="1">
      <alignment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left"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6" fillId="2" borderId="24" xfId="0" applyFont="1" applyFill="1" applyBorder="1" applyAlignment="1">
      <alignment horizontal="left" vertical="center" wrapText="1"/>
    </xf>
    <xf numFmtId="0" fontId="6" fillId="2" borderId="26" xfId="0" applyFont="1" applyFill="1" applyBorder="1" applyAlignment="1">
      <alignment horizontal="left" vertical="center" wrapText="1"/>
    </xf>
    <xf numFmtId="0" fontId="6" fillId="2" borderId="28" xfId="0" applyFont="1" applyFill="1" applyBorder="1" applyAlignment="1">
      <alignment vertical="center" wrapText="1"/>
    </xf>
    <xf numFmtId="0" fontId="1" fillId="2" borderId="24" xfId="2" applyFont="1" applyFill="1" applyBorder="1" applyAlignment="1">
      <alignment vertical="center"/>
    </xf>
    <xf numFmtId="0" fontId="6" fillId="2" borderId="34" xfId="0" applyFont="1" applyFill="1" applyBorder="1" applyAlignment="1">
      <alignment horizontal="left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left" vertical="center" wrapText="1"/>
    </xf>
    <xf numFmtId="0" fontId="6" fillId="2" borderId="38" xfId="0" applyFont="1" applyFill="1" applyBorder="1" applyAlignment="1">
      <alignment horizontal="left" vertical="center" wrapText="1"/>
    </xf>
    <xf numFmtId="0" fontId="6" fillId="2" borderId="39" xfId="0" applyFont="1" applyFill="1" applyBorder="1" applyAlignment="1">
      <alignment horizontal="left" vertical="center" wrapText="1"/>
    </xf>
    <xf numFmtId="0" fontId="6" fillId="2" borderId="36" xfId="0" applyFont="1" applyFill="1" applyBorder="1" applyAlignment="1">
      <alignment horizontal="left" vertical="center" wrapText="1"/>
    </xf>
    <xf numFmtId="0" fontId="6" fillId="2" borderId="35" xfId="0" applyFont="1" applyFill="1" applyBorder="1" applyAlignment="1">
      <alignment horizontal="left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left" vertical="top" wrapText="1"/>
    </xf>
    <xf numFmtId="0" fontId="6" fillId="2" borderId="25" xfId="0" applyFont="1" applyFill="1" applyBorder="1" applyAlignment="1">
      <alignment horizontal="left" vertical="top" wrapText="1"/>
    </xf>
    <xf numFmtId="0" fontId="6" fillId="2" borderId="28" xfId="0" applyFont="1" applyFill="1" applyBorder="1" applyAlignment="1">
      <alignment horizontal="left" vertical="top" wrapText="1"/>
    </xf>
    <xf numFmtId="0" fontId="6" fillId="2" borderId="32" xfId="0" applyFont="1" applyFill="1" applyBorder="1" applyAlignment="1">
      <alignment horizontal="left" vertical="top" wrapText="1"/>
    </xf>
    <xf numFmtId="0" fontId="6" fillId="2" borderId="26" xfId="0" applyFont="1" applyFill="1" applyBorder="1" applyAlignment="1">
      <alignment horizontal="left" vertical="top" wrapText="1"/>
    </xf>
    <xf numFmtId="0" fontId="6" fillId="2" borderId="24" xfId="0" applyFont="1" applyFill="1" applyBorder="1" applyAlignment="1">
      <alignment horizontal="left" vertical="top" wrapText="1"/>
    </xf>
    <xf numFmtId="0" fontId="6" fillId="2" borderId="34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6" fillId="2" borderId="26" xfId="0" applyFont="1" applyFill="1" applyBorder="1" applyAlignment="1">
      <alignment vertical="center" wrapText="1"/>
    </xf>
    <xf numFmtId="0" fontId="6" fillId="2" borderId="23" xfId="0" applyFont="1" applyFill="1" applyBorder="1" applyAlignment="1">
      <alignment wrapText="1"/>
    </xf>
    <xf numFmtId="0" fontId="6" fillId="2" borderId="32" xfId="0" applyFont="1" applyFill="1" applyBorder="1" applyAlignment="1">
      <alignment horizontal="left" wrapText="1"/>
    </xf>
    <xf numFmtId="0" fontId="1" fillId="2" borderId="23" xfId="2" applyFont="1" applyFill="1" applyBorder="1"/>
    <xf numFmtId="0" fontId="6" fillId="2" borderId="37" xfId="0" applyFont="1" applyFill="1" applyBorder="1" applyAlignment="1">
      <alignment horizontal="left" wrapText="1"/>
    </xf>
    <xf numFmtId="0" fontId="6" fillId="2" borderId="34" xfId="0" applyFont="1" applyFill="1" applyBorder="1" applyAlignment="1">
      <alignment horizontal="left" wrapText="1"/>
    </xf>
    <xf numFmtId="0" fontId="6" fillId="2" borderId="38" xfId="0" applyFont="1" applyFill="1" applyBorder="1" applyAlignment="1">
      <alignment horizontal="left" wrapText="1"/>
    </xf>
    <xf numFmtId="0" fontId="6" fillId="2" borderId="39" xfId="0" applyFont="1" applyFill="1" applyBorder="1" applyAlignment="1">
      <alignment horizontal="left" wrapText="1"/>
    </xf>
    <xf numFmtId="0" fontId="6" fillId="2" borderId="36" xfId="0" applyFont="1" applyFill="1" applyBorder="1" applyAlignment="1">
      <alignment horizontal="left" wrapText="1"/>
    </xf>
    <xf numFmtId="0" fontId="6" fillId="2" borderId="35" xfId="0" applyFont="1" applyFill="1" applyBorder="1" applyAlignment="1">
      <alignment horizontal="left" wrapText="1"/>
    </xf>
    <xf numFmtId="0" fontId="6" fillId="2" borderId="31" xfId="0" applyFont="1" applyFill="1" applyBorder="1" applyAlignment="1">
      <alignment horizontal="left" wrapText="1"/>
    </xf>
    <xf numFmtId="0" fontId="6" fillId="2" borderId="38" xfId="0" applyFont="1" applyFill="1" applyBorder="1" applyAlignment="1">
      <alignment wrapText="1"/>
    </xf>
    <xf numFmtId="0" fontId="1" fillId="2" borderId="10" xfId="2" applyFont="1" applyFill="1" applyBorder="1"/>
    <xf numFmtId="0" fontId="6" fillId="2" borderId="57" xfId="0" applyFont="1" applyFill="1" applyBorder="1" applyAlignment="1">
      <alignment wrapText="1"/>
    </xf>
    <xf numFmtId="0" fontId="6" fillId="2" borderId="29" xfId="0" applyFont="1" applyFill="1" applyBorder="1" applyAlignment="1">
      <alignment wrapText="1"/>
    </xf>
    <xf numFmtId="0" fontId="6" fillId="2" borderId="30" xfId="0" applyFont="1" applyFill="1" applyBorder="1" applyAlignment="1">
      <alignment wrapText="1"/>
    </xf>
    <xf numFmtId="0" fontId="6" fillId="2" borderId="10" xfId="0" applyFont="1" applyFill="1" applyBorder="1" applyAlignment="1">
      <alignment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6" fillId="2" borderId="25" xfId="0" applyFont="1" applyFill="1" applyBorder="1" applyAlignment="1">
      <alignment horizontal="center" wrapText="1"/>
    </xf>
    <xf numFmtId="0" fontId="6" fillId="2" borderId="34" xfId="0" applyFont="1" applyFill="1" applyBorder="1" applyAlignment="1">
      <alignment horizontal="center" wrapText="1"/>
    </xf>
    <xf numFmtId="0" fontId="6" fillId="2" borderId="20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top" wrapText="1"/>
    </xf>
    <xf numFmtId="0" fontId="6" fillId="2" borderId="26" xfId="0" applyFont="1" applyFill="1" applyBorder="1" applyAlignment="1">
      <alignment horizontal="center" wrapText="1"/>
    </xf>
    <xf numFmtId="0" fontId="6" fillId="2" borderId="36" xfId="0" applyFont="1" applyFill="1" applyBorder="1" applyAlignment="1">
      <alignment horizont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3" fillId="0" borderId="0" xfId="4" applyFont="1" applyAlignment="1">
      <alignment horizontal="center"/>
    </xf>
    <xf numFmtId="0" fontId="26" fillId="2" borderId="0" xfId="0" applyFont="1" applyFill="1" applyAlignment="1">
      <alignment vertical="center" wrapText="1"/>
    </xf>
    <xf numFmtId="0" fontId="10" fillId="0" borderId="0" xfId="3" applyFont="1" applyAlignment="1">
      <alignment vertical="center"/>
    </xf>
    <xf numFmtId="0" fontId="10" fillId="0" borderId="0" xfId="3" applyFont="1"/>
    <xf numFmtId="0" fontId="10" fillId="0" borderId="0" xfId="3" applyFont="1" applyAlignment="1">
      <alignment horizontal="left" vertical="center"/>
    </xf>
    <xf numFmtId="0" fontId="16" fillId="0" borderId="35" xfId="4" applyFont="1" applyBorder="1" applyAlignment="1">
      <alignment horizontal="center" vertical="center"/>
    </xf>
    <xf numFmtId="0" fontId="16" fillId="0" borderId="34" xfId="4" applyFont="1" applyBorder="1" applyAlignment="1">
      <alignment horizontal="center" vertical="center"/>
    </xf>
    <xf numFmtId="0" fontId="16" fillId="0" borderId="36" xfId="4" applyFont="1" applyBorder="1" applyAlignment="1">
      <alignment horizontal="center" vertical="center"/>
    </xf>
    <xf numFmtId="0" fontId="15" fillId="0" borderId="4" xfId="4" applyFont="1" applyBorder="1" applyAlignment="1">
      <alignment horizontal="center" vertical="center"/>
    </xf>
    <xf numFmtId="0" fontId="15" fillId="0" borderId="13" xfId="4" applyFont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9" fillId="0" borderId="0" xfId="0" applyFont="1" applyAlignment="1">
      <alignment horizontal="left" wrapText="1"/>
    </xf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2" fillId="0" borderId="25" xfId="4" applyFont="1" applyBorder="1" applyAlignment="1">
      <alignment horizontal="center"/>
    </xf>
    <xf numFmtId="0" fontId="2" fillId="0" borderId="0" xfId="4" applyFont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9" fillId="0" borderId="0" xfId="5" applyFont="1"/>
    <xf numFmtId="0" fontId="10" fillId="0" borderId="0" xfId="5" applyFont="1" applyAlignment="1">
      <alignment vertical="center"/>
    </xf>
    <xf numFmtId="0" fontId="10" fillId="0" borderId="0" xfId="5" applyFont="1" applyAlignment="1">
      <alignment horizontal="center" vertical="center"/>
    </xf>
    <xf numFmtId="0" fontId="10" fillId="0" borderId="0" xfId="5" applyFont="1"/>
    <xf numFmtId="0" fontId="12" fillId="0" borderId="0" xfId="5" applyFont="1" applyAlignment="1">
      <alignment horizontal="center" vertical="center"/>
    </xf>
    <xf numFmtId="0" fontId="8" fillId="0" borderId="0" xfId="5" applyFont="1" applyAlignment="1">
      <alignment horizontal="center" vertical="center"/>
    </xf>
    <xf numFmtId="0" fontId="10" fillId="0" borderId="0" xfId="5" applyFont="1" applyAlignment="1">
      <alignment horizontal="left" vertical="center"/>
    </xf>
    <xf numFmtId="0" fontId="12" fillId="0" borderId="0" xfId="5" applyFont="1" applyAlignment="1">
      <alignment horizontal="left" vertical="center"/>
    </xf>
    <xf numFmtId="0" fontId="2" fillId="0" borderId="0" xfId="5" applyFont="1" applyAlignment="1">
      <alignment horizontal="center" vertical="center"/>
    </xf>
    <xf numFmtId="0" fontId="16" fillId="0" borderId="18" xfId="4" applyFont="1" applyBorder="1" applyAlignment="1">
      <alignment horizontal="center" vertical="center" wrapText="1"/>
    </xf>
    <xf numFmtId="0" fontId="16" fillId="0" borderId="19" xfId="4" applyFont="1" applyBorder="1" applyAlignment="1">
      <alignment horizontal="center" vertical="center" wrapText="1"/>
    </xf>
    <xf numFmtId="0" fontId="16" fillId="0" borderId="19" xfId="4" applyFont="1" applyBorder="1" applyAlignment="1">
      <alignment horizontal="center" vertical="center"/>
    </xf>
    <xf numFmtId="0" fontId="16" fillId="0" borderId="20" xfId="4" applyFont="1" applyBorder="1" applyAlignment="1">
      <alignment horizontal="center" vertical="center"/>
    </xf>
    <xf numFmtId="0" fontId="16" fillId="0" borderId="18" xfId="4" applyFont="1" applyBorder="1" applyAlignment="1">
      <alignment horizontal="center" vertical="center"/>
    </xf>
    <xf numFmtId="0" fontId="16" fillId="0" borderId="35" xfId="4" applyFont="1" applyBorder="1" applyAlignment="1">
      <alignment horizontal="center" vertical="center" wrapText="1"/>
    </xf>
    <xf numFmtId="0" fontId="16" fillId="0" borderId="34" xfId="4" applyFont="1" applyBorder="1" applyAlignment="1">
      <alignment horizontal="center" vertical="center" wrapText="1"/>
    </xf>
    <xf numFmtId="0" fontId="16" fillId="0" borderId="6" xfId="4" applyFont="1" applyBorder="1" applyAlignment="1">
      <alignment horizontal="center"/>
    </xf>
    <xf numFmtId="0" fontId="16" fillId="0" borderId="7" xfId="4" applyFont="1" applyBorder="1" applyAlignment="1">
      <alignment horizontal="center"/>
    </xf>
    <xf numFmtId="0" fontId="15" fillId="0" borderId="7" xfId="4" applyFont="1" applyBorder="1" applyAlignment="1">
      <alignment horizontal="center"/>
    </xf>
    <xf numFmtId="0" fontId="15" fillId="0" borderId="40" xfId="4" applyFont="1" applyBorder="1" applyAlignment="1">
      <alignment horizontal="center"/>
    </xf>
    <xf numFmtId="0" fontId="15" fillId="0" borderId="6" xfId="4" applyFont="1" applyBorder="1" applyAlignment="1">
      <alignment horizontal="center"/>
    </xf>
    <xf numFmtId="0" fontId="15" fillId="0" borderId="75" xfId="4" applyFont="1" applyBorder="1" applyAlignment="1">
      <alignment horizontal="center"/>
    </xf>
    <xf numFmtId="0" fontId="15" fillId="0" borderId="61" xfId="4" applyFont="1" applyBorder="1" applyAlignment="1">
      <alignment horizontal="center"/>
    </xf>
    <xf numFmtId="0" fontId="15" fillId="0" borderId="44" xfId="4" applyFont="1" applyBorder="1" applyAlignment="1">
      <alignment horizontal="center"/>
    </xf>
    <xf numFmtId="0" fontId="15" fillId="0" borderId="26" xfId="4" applyFont="1" applyBorder="1"/>
    <xf numFmtId="0" fontId="15" fillId="0" borderId="24" xfId="4" applyFont="1" applyBorder="1"/>
    <xf numFmtId="0" fontId="7" fillId="0" borderId="26" xfId="5" applyFont="1" applyBorder="1" applyAlignment="1">
      <alignment vertical="center"/>
    </xf>
    <xf numFmtId="0" fontId="7" fillId="0" borderId="24" xfId="5" applyFont="1" applyBorder="1" applyAlignment="1">
      <alignment vertical="center"/>
    </xf>
    <xf numFmtId="0" fontId="7" fillId="0" borderId="25" xfId="5" applyFont="1" applyBorder="1" applyAlignment="1">
      <alignment vertical="center"/>
    </xf>
    <xf numFmtId="0" fontId="15" fillId="0" borderId="47" xfId="4" applyFont="1" applyBorder="1" applyAlignment="1">
      <alignment horizontal="center"/>
    </xf>
    <xf numFmtId="0" fontId="2" fillId="0" borderId="13" xfId="4" applyFont="1" applyBorder="1" applyAlignment="1">
      <alignment horizontal="center" vertical="center"/>
    </xf>
    <xf numFmtId="0" fontId="2" fillId="0" borderId="11" xfId="4" applyFont="1" applyBorder="1" applyAlignment="1">
      <alignment horizontal="center" vertical="center"/>
    </xf>
    <xf numFmtId="0" fontId="2" fillId="0" borderId="12" xfId="4" applyFont="1" applyBorder="1" applyAlignment="1">
      <alignment horizontal="center" vertical="center"/>
    </xf>
    <xf numFmtId="0" fontId="7" fillId="0" borderId="57" xfId="5" applyFont="1" applyBorder="1" applyAlignment="1">
      <alignment vertical="center"/>
    </xf>
    <xf numFmtId="0" fontId="1" fillId="2" borderId="61" xfId="0" applyFont="1" applyFill="1" applyBorder="1" applyAlignment="1">
      <alignment horizontal="left" vertical="center" wrapText="1"/>
    </xf>
    <xf numFmtId="0" fontId="2" fillId="2" borderId="63" xfId="1" applyFont="1" applyFill="1" applyBorder="1" applyAlignment="1">
      <alignment horizontal="left" vertical="center" wrapText="1"/>
    </xf>
    <xf numFmtId="0" fontId="1" fillId="2" borderId="32" xfId="1" applyFont="1" applyFill="1" applyBorder="1" applyAlignment="1">
      <alignment horizontal="left" vertical="center" wrapText="1"/>
    </xf>
    <xf numFmtId="0" fontId="1" fillId="2" borderId="64" xfId="0" applyFont="1" applyFill="1" applyBorder="1" applyAlignment="1">
      <alignment horizontal="left" vertical="center" wrapText="1"/>
    </xf>
    <xf numFmtId="0" fontId="7" fillId="2" borderId="63" xfId="1" applyFont="1" applyFill="1" applyBorder="1" applyAlignment="1">
      <alignment horizontal="left" vertical="center" wrapText="1"/>
    </xf>
    <xf numFmtId="0" fontId="1" fillId="2" borderId="68" xfId="0" applyFont="1" applyFill="1" applyBorder="1" applyAlignment="1">
      <alignment textRotation="90" wrapText="1"/>
    </xf>
    <xf numFmtId="0" fontId="1" fillId="2" borderId="68" xfId="0" applyFont="1" applyFill="1" applyBorder="1" applyAlignment="1">
      <alignment vertical="top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wrapText="1"/>
    </xf>
    <xf numFmtId="0" fontId="2" fillId="2" borderId="68" xfId="0" applyFont="1" applyFill="1" applyBorder="1" applyAlignment="1">
      <alignment horizontal="center" vertical="center" wrapText="1"/>
    </xf>
    <xf numFmtId="0" fontId="1" fillId="2" borderId="68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6" fillId="2" borderId="68" xfId="0" applyFont="1" applyFill="1" applyBorder="1" applyAlignment="1">
      <alignment horizontal="left"/>
    </xf>
    <xf numFmtId="0" fontId="6" fillId="2" borderId="68" xfId="0" applyFont="1" applyFill="1" applyBorder="1" applyAlignment="1">
      <alignment horizontal="left" wrapText="1"/>
    </xf>
    <xf numFmtId="0" fontId="6" fillId="2" borderId="14" xfId="0" applyFont="1" applyFill="1" applyBorder="1" applyAlignment="1">
      <alignment horizontal="left" wrapText="1"/>
    </xf>
    <xf numFmtId="0" fontId="6" fillId="2" borderId="35" xfId="0" applyFont="1" applyFill="1" applyBorder="1" applyAlignment="1">
      <alignment horizontal="center" vertical="center" textRotation="90"/>
    </xf>
    <xf numFmtId="0" fontId="6" fillId="2" borderId="34" xfId="0" applyFont="1" applyFill="1" applyBorder="1" applyAlignment="1">
      <alignment horizontal="center" textRotation="90"/>
    </xf>
    <xf numFmtId="0" fontId="6" fillId="2" borderId="34" xfId="0" applyFont="1" applyFill="1" applyBorder="1" applyAlignment="1">
      <alignment horizontal="left" textRotation="90" wrapText="1"/>
    </xf>
    <xf numFmtId="0" fontId="6" fillId="2" borderId="36" xfId="0" applyFont="1" applyFill="1" applyBorder="1" applyAlignment="1">
      <alignment horizontal="center" textRotation="90" wrapText="1"/>
    </xf>
    <xf numFmtId="0" fontId="7" fillId="2" borderId="60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1" fillId="2" borderId="74" xfId="2" applyFont="1" applyFill="1" applyBorder="1"/>
    <xf numFmtId="0" fontId="7" fillId="2" borderId="64" xfId="0" applyFont="1" applyFill="1" applyBorder="1" applyAlignment="1">
      <alignment horizontal="left" vertical="center" wrapText="1"/>
    </xf>
    <xf numFmtId="0" fontId="6" fillId="2" borderId="67" xfId="0" applyFont="1" applyFill="1" applyBorder="1" applyAlignment="1">
      <alignment horizontal="left" wrapText="1"/>
    </xf>
    <xf numFmtId="0" fontId="6" fillId="2" borderId="76" xfId="0" applyFont="1" applyFill="1" applyBorder="1" applyAlignment="1">
      <alignment horizontal="left" wrapText="1"/>
    </xf>
    <xf numFmtId="0" fontId="6" fillId="2" borderId="72" xfId="0" applyFont="1" applyFill="1" applyBorder="1" applyAlignment="1">
      <alignment horizontal="left" wrapText="1"/>
    </xf>
    <xf numFmtId="0" fontId="6" fillId="2" borderId="73" xfId="0" applyFont="1" applyFill="1" applyBorder="1" applyAlignment="1">
      <alignment horizontal="left" wrapText="1"/>
    </xf>
    <xf numFmtId="0" fontId="1" fillId="2" borderId="76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7" fillId="2" borderId="4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wrapText="1"/>
    </xf>
    <xf numFmtId="0" fontId="6" fillId="2" borderId="43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wrapText="1"/>
    </xf>
    <xf numFmtId="0" fontId="6" fillId="2" borderId="12" xfId="0" applyFont="1" applyFill="1" applyBorder="1" applyAlignment="1">
      <alignment horizontal="center" wrapText="1"/>
    </xf>
    <xf numFmtId="0" fontId="6" fillId="2" borderId="46" xfId="0" applyFont="1" applyFill="1" applyBorder="1" applyAlignment="1">
      <alignment horizontal="left" wrapText="1"/>
    </xf>
    <xf numFmtId="0" fontId="6" fillId="2" borderId="11" xfId="0" applyFont="1" applyFill="1" applyBorder="1" applyAlignment="1">
      <alignment horizontal="left"/>
    </xf>
    <xf numFmtId="0" fontId="6" fillId="2" borderId="53" xfId="0" applyFont="1" applyFill="1" applyBorder="1" applyAlignment="1">
      <alignment horizontal="left" wrapText="1"/>
    </xf>
    <xf numFmtId="0" fontId="1" fillId="2" borderId="41" xfId="0" applyFont="1" applyFill="1" applyBorder="1" applyAlignment="1">
      <alignment horizontal="left" vertical="center" wrapText="1"/>
    </xf>
    <xf numFmtId="0" fontId="26" fillId="2" borderId="44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68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textRotation="90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7" fillId="2" borderId="72" xfId="0" applyFont="1" applyFill="1" applyBorder="1" applyAlignment="1">
      <alignment horizontal="center" vertical="center" wrapText="1"/>
    </xf>
    <xf numFmtId="0" fontId="7" fillId="2" borderId="73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left" wrapText="1"/>
    </xf>
    <xf numFmtId="0" fontId="6" fillId="2" borderId="45" xfId="0" applyFont="1" applyFill="1" applyBorder="1" applyAlignment="1">
      <alignment horizontal="left" textRotation="90"/>
    </xf>
    <xf numFmtId="2" fontId="1" fillId="2" borderId="44" xfId="0" applyNumberFormat="1" applyFont="1" applyFill="1" applyBorder="1" applyAlignment="1">
      <alignment horizontal="left" vertical="center" wrapText="1"/>
    </xf>
    <xf numFmtId="2" fontId="1" fillId="2" borderId="0" xfId="0" applyNumberFormat="1" applyFont="1" applyFill="1" applyAlignment="1">
      <alignment horizontal="center" vertical="center" wrapText="1"/>
    </xf>
    <xf numFmtId="0" fontId="7" fillId="2" borderId="59" xfId="0" applyFont="1" applyFill="1" applyBorder="1" applyAlignment="1">
      <alignment horizontal="left" vertical="center"/>
    </xf>
    <xf numFmtId="2" fontId="6" fillId="2" borderId="61" xfId="0" applyNumberFormat="1" applyFont="1" applyFill="1" applyBorder="1" applyAlignment="1">
      <alignment horizontal="center" vertical="center" wrapText="1"/>
    </xf>
    <xf numFmtId="2" fontId="6" fillId="2" borderId="44" xfId="0" applyNumberFormat="1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center" wrapText="1"/>
    </xf>
    <xf numFmtId="2" fontId="6" fillId="2" borderId="44" xfId="0" applyNumberFormat="1" applyFont="1" applyFill="1" applyBorder="1" applyAlignment="1">
      <alignment horizontal="left" vertical="top" wrapText="1"/>
    </xf>
    <xf numFmtId="0" fontId="7" fillId="2" borderId="45" xfId="0" applyFont="1" applyFill="1" applyBorder="1" applyAlignment="1">
      <alignment horizontal="left" wrapText="1"/>
    </xf>
    <xf numFmtId="0" fontId="7" fillId="2" borderId="44" xfId="0" applyFont="1" applyFill="1" applyBorder="1" applyAlignment="1">
      <alignment horizontal="left" wrapText="1"/>
    </xf>
    <xf numFmtId="0" fontId="7" fillId="2" borderId="47" xfId="0" applyFont="1" applyFill="1" applyBorder="1" applyAlignment="1">
      <alignment horizontal="left" wrapText="1"/>
    </xf>
    <xf numFmtId="0" fontId="7" fillId="2" borderId="0" xfId="0" applyFont="1" applyFill="1" applyAlignment="1">
      <alignment horizontal="left" wrapText="1"/>
    </xf>
    <xf numFmtId="0" fontId="6" fillId="2" borderId="14" xfId="0" applyFont="1" applyFill="1" applyBorder="1" applyAlignment="1">
      <alignment horizontal="left" textRotation="90"/>
    </xf>
    <xf numFmtId="0" fontId="6" fillId="2" borderId="35" xfId="0" applyFont="1" applyFill="1" applyBorder="1" applyAlignment="1">
      <alignment horizontal="center" textRotation="90" wrapText="1"/>
    </xf>
    <xf numFmtId="0" fontId="1" fillId="2" borderId="36" xfId="0" applyFont="1" applyFill="1" applyBorder="1" applyAlignment="1">
      <alignment horizontal="center" wrapText="1"/>
    </xf>
    <xf numFmtId="0" fontId="1" fillId="2" borderId="73" xfId="0" applyFont="1" applyFill="1" applyBorder="1" applyAlignment="1">
      <alignment horizontal="center" wrapText="1"/>
    </xf>
    <xf numFmtId="0" fontId="6" fillId="2" borderId="24" xfId="0" applyFont="1" applyFill="1" applyBorder="1" applyAlignment="1">
      <alignment horizontal="center" vertical="top" wrapText="1"/>
    </xf>
    <xf numFmtId="0" fontId="6" fillId="2" borderId="35" xfId="0" applyFont="1" applyFill="1" applyBorder="1" applyAlignment="1">
      <alignment horizontal="center" wrapText="1"/>
    </xf>
    <xf numFmtId="0" fontId="6" fillId="2" borderId="24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  <xf numFmtId="0" fontId="6" fillId="2" borderId="70" xfId="0" applyFont="1" applyFill="1" applyBorder="1" applyAlignment="1">
      <alignment horizontal="center" wrapText="1"/>
    </xf>
    <xf numFmtId="0" fontId="6" fillId="2" borderId="53" xfId="0" applyFont="1" applyFill="1" applyBorder="1" applyAlignment="1">
      <alignment horizontal="center" wrapText="1"/>
    </xf>
    <xf numFmtId="0" fontId="6" fillId="2" borderId="47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9" xfId="0" applyFont="1" applyFill="1" applyBorder="1" applyAlignment="1">
      <alignment vertical="center" wrapText="1"/>
    </xf>
    <xf numFmtId="0" fontId="6" fillId="2" borderId="74" xfId="0" applyFont="1" applyFill="1" applyBorder="1" applyAlignment="1">
      <alignment vertical="center" wrapText="1"/>
    </xf>
    <xf numFmtId="0" fontId="6" fillId="2" borderId="23" xfId="0" applyFont="1" applyFill="1" applyBorder="1" applyAlignment="1">
      <alignment vertical="center" wrapText="1"/>
    </xf>
    <xf numFmtId="0" fontId="1" fillId="2" borderId="44" xfId="1" applyFont="1" applyFill="1" applyBorder="1" applyAlignment="1">
      <alignment horizontal="left" vertical="center" wrapText="1"/>
    </xf>
    <xf numFmtId="0" fontId="1" fillId="2" borderId="47" xfId="0" applyFont="1" applyFill="1" applyBorder="1" applyAlignment="1">
      <alignment horizontal="left" vertical="center" wrapText="1"/>
    </xf>
    <xf numFmtId="0" fontId="1" fillId="2" borderId="1" xfId="2" applyFont="1" applyFill="1" applyBorder="1" applyAlignment="1">
      <alignment vertical="center" wrapText="1"/>
    </xf>
    <xf numFmtId="0" fontId="1" fillId="2" borderId="29" xfId="2" applyFont="1" applyFill="1" applyBorder="1" applyAlignment="1">
      <alignment vertical="center" wrapText="1"/>
    </xf>
    <xf numFmtId="0" fontId="1" fillId="2" borderId="74" xfId="2" applyFont="1" applyFill="1" applyBorder="1" applyAlignment="1">
      <alignment vertical="center" wrapText="1"/>
    </xf>
    <xf numFmtId="2" fontId="6" fillId="2" borderId="45" xfId="0" applyNumberFormat="1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63" xfId="0" applyFont="1" applyFill="1" applyBorder="1" applyAlignment="1">
      <alignment horizontal="center" vertical="center" wrapText="1"/>
    </xf>
    <xf numFmtId="0" fontId="7" fillId="2" borderId="70" xfId="0" applyFont="1" applyFill="1" applyBorder="1" applyAlignment="1">
      <alignment horizontal="center" vertical="center" wrapText="1"/>
    </xf>
    <xf numFmtId="0" fontId="7" fillId="2" borderId="55" xfId="0" applyFont="1" applyFill="1" applyBorder="1" applyAlignment="1">
      <alignment horizontal="center" vertical="center" wrapText="1"/>
    </xf>
    <xf numFmtId="0" fontId="7" fillId="2" borderId="70" xfId="0" applyFont="1" applyFill="1" applyBorder="1" applyAlignment="1">
      <alignment horizontal="center" wrapText="1"/>
    </xf>
    <xf numFmtId="0" fontId="7" fillId="2" borderId="53" xfId="0" applyFont="1" applyFill="1" applyBorder="1" applyAlignment="1">
      <alignment horizontal="center" wrapText="1"/>
    </xf>
    <xf numFmtId="0" fontId="7" fillId="2" borderId="55" xfId="0" applyFont="1" applyFill="1" applyBorder="1" applyAlignment="1">
      <alignment horizontal="center" wrapText="1"/>
    </xf>
    <xf numFmtId="0" fontId="7" fillId="2" borderId="58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/>
    </xf>
    <xf numFmtId="0" fontId="7" fillId="2" borderId="40" xfId="0" applyFont="1" applyFill="1" applyBorder="1" applyAlignment="1">
      <alignment horizontal="center" vertical="center"/>
    </xf>
    <xf numFmtId="0" fontId="29" fillId="0" borderId="24" xfId="0" applyFont="1" applyBorder="1" applyAlignment="1">
      <alignment wrapText="1"/>
    </xf>
    <xf numFmtId="0" fontId="29" fillId="0" borderId="25" xfId="0" applyFont="1" applyBorder="1" applyAlignment="1">
      <alignment wrapText="1"/>
    </xf>
    <xf numFmtId="0" fontId="29" fillId="0" borderId="26" xfId="0" applyFont="1" applyBorder="1" applyAlignment="1">
      <alignment wrapText="1"/>
    </xf>
    <xf numFmtId="0" fontId="9" fillId="0" borderId="0" xfId="0" applyFont="1" applyAlignment="1">
      <alignment horizontal="left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center"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6" fillId="2" borderId="34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vertical="center" wrapText="1"/>
    </xf>
    <xf numFmtId="0" fontId="6" fillId="2" borderId="25" xfId="0" applyFont="1" applyFill="1" applyBorder="1" applyAlignment="1">
      <alignment horizontal="left" vertical="center"/>
    </xf>
    <xf numFmtId="0" fontId="6" fillId="2" borderId="28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6" fillId="2" borderId="61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 vertical="center" wrapText="1"/>
    </xf>
    <xf numFmtId="0" fontId="6" fillId="2" borderId="63" xfId="0" applyFont="1" applyFill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center" vertical="center" wrapText="1"/>
    </xf>
    <xf numFmtId="0" fontId="6" fillId="2" borderId="62" xfId="0" applyFont="1" applyFill="1" applyBorder="1" applyAlignment="1">
      <alignment horizontal="center" vertical="center" wrapText="1"/>
    </xf>
    <xf numFmtId="0" fontId="29" fillId="0" borderId="46" xfId="0" applyFont="1" applyBorder="1" applyAlignment="1">
      <alignment horizontal="center" vertical="center"/>
    </xf>
    <xf numFmtId="0" fontId="29" fillId="0" borderId="47" xfId="0" applyFont="1" applyBorder="1" applyAlignment="1">
      <alignment horizontal="center" vertical="center"/>
    </xf>
    <xf numFmtId="0" fontId="29" fillId="0" borderId="48" xfId="0" applyFont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7" fillId="2" borderId="25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left" wrapText="1"/>
    </xf>
    <xf numFmtId="0" fontId="6" fillId="2" borderId="59" xfId="0" applyFont="1" applyFill="1" applyBorder="1" applyAlignment="1">
      <alignment horizontal="left" wrapText="1"/>
    </xf>
    <xf numFmtId="0" fontId="6" fillId="2" borderId="62" xfId="0" applyFont="1" applyFill="1" applyBorder="1" applyAlignment="1">
      <alignment horizontal="left" wrapText="1"/>
    </xf>
    <xf numFmtId="0" fontId="7" fillId="2" borderId="63" xfId="0" applyFont="1" applyFill="1" applyBorder="1" applyAlignment="1">
      <alignment horizontal="center" wrapText="1"/>
    </xf>
    <xf numFmtId="0" fontId="6" fillId="2" borderId="59" xfId="0" applyFont="1" applyFill="1" applyBorder="1" applyAlignment="1">
      <alignment horizontal="center" wrapText="1"/>
    </xf>
    <xf numFmtId="0" fontId="29" fillId="0" borderId="32" xfId="0" applyFont="1" applyBorder="1" applyAlignment="1">
      <alignment horizontal="center" vertical="center"/>
    </xf>
    <xf numFmtId="0" fontId="29" fillId="0" borderId="44" xfId="0" applyFont="1" applyBorder="1" applyAlignment="1">
      <alignment horizontal="center" vertical="center"/>
    </xf>
    <xf numFmtId="0" fontId="29" fillId="0" borderId="33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left" vertical="center" wrapText="1"/>
    </xf>
    <xf numFmtId="0" fontId="6" fillId="2" borderId="64" xfId="0" applyFont="1" applyFill="1" applyBorder="1" applyAlignment="1">
      <alignment horizontal="center" vertical="center" wrapText="1"/>
    </xf>
    <xf numFmtId="0" fontId="6" fillId="2" borderId="65" xfId="0" applyFont="1" applyFill="1" applyBorder="1" applyAlignment="1">
      <alignment horizontal="center" vertical="center" wrapText="1"/>
    </xf>
    <xf numFmtId="0" fontId="6" fillId="2" borderId="66" xfId="0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 wrapText="1"/>
    </xf>
    <xf numFmtId="0" fontId="7" fillId="2" borderId="50" xfId="1" applyFont="1" applyFill="1" applyBorder="1" applyAlignment="1">
      <alignment horizontal="center" vertical="center" wrapText="1"/>
    </xf>
    <xf numFmtId="0" fontId="7" fillId="2" borderId="65" xfId="1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2" borderId="57" xfId="1" applyFont="1" applyFill="1" applyBorder="1" applyAlignment="1">
      <alignment horizontal="center" vertical="center" wrapText="1"/>
    </xf>
    <xf numFmtId="0" fontId="7" fillId="2" borderId="63" xfId="1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6" fillId="2" borderId="62" xfId="0" applyFont="1" applyFill="1" applyBorder="1" applyAlignment="1">
      <alignment horizontal="center" wrapText="1"/>
    </xf>
    <xf numFmtId="0" fontId="6" fillId="2" borderId="18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7" fillId="2" borderId="69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left" vertical="center" wrapText="1"/>
    </xf>
    <xf numFmtId="0" fontId="6" fillId="2" borderId="46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top" wrapText="1"/>
    </xf>
    <xf numFmtId="0" fontId="2" fillId="2" borderId="58" xfId="0" applyFont="1" applyFill="1" applyBorder="1" applyAlignment="1">
      <alignment horizontal="center" vertical="top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57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center" vertical="center" wrapText="1"/>
    </xf>
    <xf numFmtId="0" fontId="2" fillId="2" borderId="57" xfId="1" applyFont="1" applyFill="1" applyBorder="1" applyAlignment="1">
      <alignment horizontal="center" vertical="center" wrapText="1"/>
    </xf>
    <xf numFmtId="0" fontId="2" fillId="2" borderId="63" xfId="1" applyFont="1" applyFill="1" applyBorder="1" applyAlignment="1">
      <alignment horizontal="center" vertical="center" wrapText="1"/>
    </xf>
    <xf numFmtId="0" fontId="2" fillId="0" borderId="25" xfId="4" applyFont="1" applyBorder="1" applyAlignment="1">
      <alignment horizontal="center"/>
    </xf>
    <xf numFmtId="0" fontId="2" fillId="0" borderId="16" xfId="4" applyFont="1" applyBorder="1" applyAlignment="1">
      <alignment horizontal="center" vertical="center"/>
    </xf>
    <xf numFmtId="0" fontId="2" fillId="0" borderId="17" xfId="4" applyFont="1" applyBorder="1" applyAlignment="1">
      <alignment horizontal="center" vertical="center"/>
    </xf>
    <xf numFmtId="0" fontId="2" fillId="0" borderId="25" xfId="4" applyFont="1" applyBorder="1" applyAlignment="1">
      <alignment horizontal="center" vertical="center"/>
    </xf>
    <xf numFmtId="0" fontId="2" fillId="0" borderId="0" xfId="4" applyFont="1" applyAlignment="1">
      <alignment horizontal="left" vertical="center" wrapText="1"/>
    </xf>
    <xf numFmtId="0" fontId="2" fillId="0" borderId="0" xfId="4" applyFont="1" applyAlignment="1">
      <alignment horizontal="left"/>
    </xf>
    <xf numFmtId="0" fontId="2" fillId="0" borderId="0" xfId="4" applyFont="1" applyAlignment="1">
      <alignment horizontal="center" vertical="center" wrapText="1"/>
    </xf>
    <xf numFmtId="0" fontId="23" fillId="0" borderId="28" xfId="4" applyFont="1" applyBorder="1" applyAlignment="1">
      <alignment horizontal="center" vertical="center"/>
    </xf>
    <xf numFmtId="0" fontId="23" fillId="0" borderId="27" xfId="4" applyFont="1" applyBorder="1" applyAlignment="1">
      <alignment horizontal="center" vertical="center"/>
    </xf>
    <xf numFmtId="0" fontId="2" fillId="0" borderId="25" xfId="4" applyFont="1" applyBorder="1" applyAlignment="1">
      <alignment horizontal="center" vertical="center" textRotation="90"/>
    </xf>
    <xf numFmtId="0" fontId="16" fillId="0" borderId="16" xfId="4" applyFont="1" applyBorder="1" applyAlignment="1">
      <alignment horizontal="center" vertical="center"/>
    </xf>
    <xf numFmtId="0" fontId="16" fillId="0" borderId="60" xfId="4" applyFont="1" applyBorder="1" applyAlignment="1">
      <alignment horizontal="center" vertical="center"/>
    </xf>
    <xf numFmtId="0" fontId="16" fillId="0" borderId="17" xfId="4" applyFont="1" applyBorder="1" applyAlignment="1">
      <alignment horizontal="center" vertical="center"/>
    </xf>
    <xf numFmtId="0" fontId="15" fillId="0" borderId="16" xfId="4" applyFont="1" applyBorder="1" applyAlignment="1">
      <alignment horizontal="center"/>
    </xf>
    <xf numFmtId="0" fontId="15" fillId="0" borderId="58" xfId="4" applyFont="1" applyBorder="1" applyAlignment="1">
      <alignment horizontal="center"/>
    </xf>
    <xf numFmtId="0" fontId="15" fillId="0" borderId="18" xfId="4" applyFont="1" applyBorder="1" applyAlignment="1">
      <alignment horizontal="center" vertical="center" textRotation="90"/>
    </xf>
    <xf numFmtId="0" fontId="15" fillId="0" borderId="24" xfId="4" applyFont="1" applyBorder="1" applyAlignment="1">
      <alignment horizontal="center" vertical="center" textRotation="90"/>
    </xf>
    <xf numFmtId="0" fontId="15" fillId="0" borderId="11" xfId="4" applyFont="1" applyBorder="1" applyAlignment="1">
      <alignment horizontal="center" vertical="center" textRotation="90"/>
    </xf>
    <xf numFmtId="0" fontId="14" fillId="0" borderId="0" xfId="4" applyFont="1" applyAlignment="1">
      <alignment horizontal="center"/>
    </xf>
    <xf numFmtId="0" fontId="23" fillId="0" borderId="25" xfId="4" applyFont="1" applyBorder="1" applyAlignment="1">
      <alignment horizontal="center" wrapText="1"/>
    </xf>
    <xf numFmtId="0" fontId="23" fillId="0" borderId="25" xfId="4" applyFont="1" applyBorder="1" applyAlignment="1">
      <alignment horizontal="center" vertical="center"/>
    </xf>
    <xf numFmtId="0" fontId="23" fillId="0" borderId="28" xfId="4" applyFont="1" applyBorder="1" applyAlignment="1">
      <alignment horizontal="center" vertical="center" wrapText="1"/>
    </xf>
    <xf numFmtId="0" fontId="23" fillId="0" borderId="44" xfId="4" applyFont="1" applyBorder="1" applyAlignment="1">
      <alignment horizontal="center" vertical="center" wrapText="1"/>
    </xf>
    <xf numFmtId="0" fontId="23" fillId="0" borderId="27" xfId="4" applyFont="1" applyBorder="1" applyAlignment="1">
      <alignment horizontal="center" vertical="center" wrapText="1"/>
    </xf>
    <xf numFmtId="0" fontId="23" fillId="0" borderId="44" xfId="4" applyFont="1" applyBorder="1" applyAlignment="1">
      <alignment horizontal="center" vertical="center"/>
    </xf>
    <xf numFmtId="0" fontId="15" fillId="0" borderId="49" xfId="4" applyFont="1" applyBorder="1" applyAlignment="1">
      <alignment horizontal="center" vertical="center" wrapText="1"/>
    </xf>
    <xf numFmtId="0" fontId="15" fillId="0" borderId="56" xfId="4" applyFont="1" applyBorder="1" applyAlignment="1">
      <alignment horizontal="center" vertical="center" wrapText="1"/>
    </xf>
    <xf numFmtId="0" fontId="15" fillId="0" borderId="50" xfId="4" applyFont="1" applyBorder="1" applyAlignment="1">
      <alignment horizontal="center" vertical="center" wrapText="1"/>
    </xf>
    <xf numFmtId="0" fontId="15" fillId="0" borderId="0" xfId="4" applyFont="1" applyAlignment="1">
      <alignment horizontal="center" vertical="center" wrapText="1"/>
    </xf>
    <xf numFmtId="0" fontId="16" fillId="0" borderId="63" xfId="4" applyFont="1" applyBorder="1" applyAlignment="1">
      <alignment horizontal="center" vertical="center"/>
    </xf>
    <xf numFmtId="0" fontId="16" fillId="0" borderId="59" xfId="4" applyFont="1" applyBorder="1" applyAlignment="1">
      <alignment horizontal="center" vertical="center"/>
    </xf>
    <xf numFmtId="0" fontId="16" fillId="0" borderId="62" xfId="4" applyFont="1" applyBorder="1" applyAlignment="1">
      <alignment horizontal="center" vertical="center"/>
    </xf>
  </cellXfs>
  <cellStyles count="6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3" xfId="2" xr:uid="{00000000-0005-0000-0000-000003000000}"/>
    <cellStyle name="Обычный_Проекты учебных планов 2" xfId="1" xr:uid="{00000000-0005-0000-0000-000004000000}"/>
    <cellStyle name="Обычный_Титульные листы учебных планов 2" xfId="4" xr:uid="{00000000-0005-0000-0000-000005000000}"/>
  </cellStyles>
  <dxfs count="2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00"/>
  <sheetViews>
    <sheetView showZeros="0" tabSelected="1" view="pageBreakPreview" zoomScale="78" zoomScaleNormal="78" zoomScaleSheetLayoutView="78" zoomScalePageLayoutView="80" workbookViewId="0">
      <pane ySplit="2400" topLeftCell="A3"/>
      <selection activeCell="U3" sqref="U3"/>
      <selection pane="bottomLeft" activeCell="N3" sqref="N3"/>
    </sheetView>
  </sheetViews>
  <sheetFormatPr defaultColWidth="9.109375" defaultRowHeight="15.6"/>
  <cols>
    <col min="1" max="1" width="13" style="88" customWidth="1"/>
    <col min="2" max="2" width="52.5546875" style="76" customWidth="1"/>
    <col min="3" max="3" width="5.6640625" style="89" customWidth="1"/>
    <col min="4" max="4" width="6.6640625" style="89" customWidth="1"/>
    <col min="5" max="5" width="0.109375" style="90" customWidth="1"/>
    <col min="6" max="6" width="8.44140625" style="301" customWidth="1"/>
    <col min="7" max="7" width="6.6640625" style="301" customWidth="1"/>
    <col min="8" max="8" width="7.44140625" style="90" customWidth="1"/>
    <col min="9" max="9" width="6.88671875" style="90" customWidth="1"/>
    <col min="10" max="10" width="6.33203125" style="301" customWidth="1"/>
    <col min="11" max="18" width="4.33203125" style="90" customWidth="1"/>
    <col min="19" max="19" width="5.33203125" style="90" customWidth="1"/>
    <col min="20" max="22" width="4.33203125" style="90" customWidth="1"/>
    <col min="23" max="23" width="5.33203125" style="90" customWidth="1"/>
    <col min="24" max="41" width="4.33203125" style="90" customWidth="1"/>
    <col min="42" max="42" width="4.33203125" style="88" customWidth="1"/>
    <col min="43" max="43" width="5.44140625" style="88" customWidth="1"/>
    <col min="44" max="44" width="4.33203125" style="88" customWidth="1"/>
    <col min="45" max="45" width="4.109375" style="88" customWidth="1"/>
    <col min="46" max="46" width="0" style="88" hidden="1" customWidth="1"/>
    <col min="47" max="47" width="0.33203125" style="88" customWidth="1"/>
    <col min="48" max="16384" width="9.109375" style="88"/>
  </cols>
  <sheetData>
    <row r="1" spans="1:46" ht="16.2" thickBot="1"/>
    <row r="2" spans="1:46" ht="26.25" customHeight="1">
      <c r="A2" s="538" t="s">
        <v>7</v>
      </c>
      <c r="B2" s="540" t="s">
        <v>8</v>
      </c>
      <c r="C2" s="542" t="s">
        <v>9</v>
      </c>
      <c r="D2" s="543"/>
      <c r="E2" s="421"/>
      <c r="F2" s="544" t="s">
        <v>10</v>
      </c>
      <c r="G2" s="545"/>
      <c r="H2" s="545"/>
      <c r="I2" s="545"/>
      <c r="J2" s="546"/>
      <c r="K2" s="547" t="s">
        <v>11</v>
      </c>
      <c r="L2" s="516"/>
      <c r="M2" s="516"/>
      <c r="N2" s="517"/>
      <c r="O2" s="548" t="s">
        <v>12</v>
      </c>
      <c r="P2" s="549"/>
      <c r="Q2" s="549"/>
      <c r="R2" s="550"/>
      <c r="S2" s="515" t="s">
        <v>13</v>
      </c>
      <c r="T2" s="516"/>
      <c r="U2" s="516"/>
      <c r="V2" s="517"/>
      <c r="W2" s="515" t="s">
        <v>148</v>
      </c>
      <c r="X2" s="516"/>
      <c r="Y2" s="516"/>
      <c r="Z2" s="517"/>
      <c r="AA2" s="515" t="s">
        <v>14</v>
      </c>
      <c r="AB2" s="516"/>
      <c r="AC2" s="516"/>
      <c r="AD2" s="517"/>
      <c r="AE2" s="535" t="s">
        <v>119</v>
      </c>
      <c r="AF2" s="536"/>
      <c r="AG2" s="536"/>
      <c r="AH2" s="537"/>
      <c r="AI2" s="515" t="s">
        <v>149</v>
      </c>
      <c r="AJ2" s="516"/>
      <c r="AK2" s="516"/>
      <c r="AL2" s="518"/>
      <c r="AM2" s="515" t="s">
        <v>150</v>
      </c>
      <c r="AN2" s="516"/>
      <c r="AO2" s="516"/>
      <c r="AP2" s="517"/>
      <c r="AQ2" s="515" t="s">
        <v>15</v>
      </c>
      <c r="AR2" s="516"/>
      <c r="AS2" s="517"/>
    </row>
    <row r="3" spans="1:46" ht="109.5" customHeight="1" thickBot="1">
      <c r="A3" s="539"/>
      <c r="B3" s="541"/>
      <c r="C3" s="382" t="s">
        <v>16</v>
      </c>
      <c r="D3" s="415" t="s">
        <v>17</v>
      </c>
      <c r="E3" s="422"/>
      <c r="F3" s="436" t="s">
        <v>18</v>
      </c>
      <c r="G3" s="383" t="s">
        <v>19</v>
      </c>
      <c r="H3" s="384" t="s">
        <v>20</v>
      </c>
      <c r="I3" s="384" t="s">
        <v>21</v>
      </c>
      <c r="J3" s="385" t="s">
        <v>22</v>
      </c>
      <c r="K3" s="435" t="s">
        <v>0</v>
      </c>
      <c r="L3" s="92" t="s">
        <v>23</v>
      </c>
      <c r="M3" s="91" t="s">
        <v>24</v>
      </c>
      <c r="N3" s="94" t="s">
        <v>25</v>
      </c>
      <c r="O3" s="93" t="s">
        <v>0</v>
      </c>
      <c r="P3" s="92" t="s">
        <v>23</v>
      </c>
      <c r="Q3" s="91" t="s">
        <v>24</v>
      </c>
      <c r="R3" s="94" t="s">
        <v>25</v>
      </c>
      <c r="S3" s="93" t="s">
        <v>0</v>
      </c>
      <c r="T3" s="92" t="s">
        <v>23</v>
      </c>
      <c r="U3" s="91" t="s">
        <v>24</v>
      </c>
      <c r="V3" s="94" t="s">
        <v>25</v>
      </c>
      <c r="W3" s="93" t="s">
        <v>0</v>
      </c>
      <c r="X3" s="92" t="s">
        <v>23</v>
      </c>
      <c r="Y3" s="91" t="s">
        <v>24</v>
      </c>
      <c r="Z3" s="94" t="s">
        <v>25</v>
      </c>
      <c r="AA3" s="93" t="s">
        <v>0</v>
      </c>
      <c r="AB3" s="92" t="s">
        <v>23</v>
      </c>
      <c r="AC3" s="91" t="s">
        <v>24</v>
      </c>
      <c r="AD3" s="94" t="s">
        <v>25</v>
      </c>
      <c r="AE3" s="93" t="s">
        <v>0</v>
      </c>
      <c r="AF3" s="92" t="s">
        <v>23</v>
      </c>
      <c r="AG3" s="91" t="s">
        <v>24</v>
      </c>
      <c r="AH3" s="94" t="s">
        <v>25</v>
      </c>
      <c r="AI3" s="93" t="s">
        <v>0</v>
      </c>
      <c r="AJ3" s="92" t="s">
        <v>23</v>
      </c>
      <c r="AK3" s="91" t="s">
        <v>24</v>
      </c>
      <c r="AL3" s="94" t="s">
        <v>25</v>
      </c>
      <c r="AM3" s="93" t="s">
        <v>0</v>
      </c>
      <c r="AN3" s="92" t="s">
        <v>23</v>
      </c>
      <c r="AO3" s="91" t="s">
        <v>24</v>
      </c>
      <c r="AP3" s="94" t="s">
        <v>25</v>
      </c>
      <c r="AQ3" s="93" t="s">
        <v>6</v>
      </c>
      <c r="AR3" s="91" t="s">
        <v>1</v>
      </c>
      <c r="AS3" s="95" t="s">
        <v>26</v>
      </c>
    </row>
    <row r="4" spans="1:46" s="34" customFormat="1" ht="48" customHeight="1" thickBot="1">
      <c r="A4" s="551" t="s">
        <v>107</v>
      </c>
      <c r="B4" s="552"/>
      <c r="C4" s="41">
        <f>C5+C13</f>
        <v>30</v>
      </c>
      <c r="D4" s="47">
        <f>D5+D13</f>
        <v>900</v>
      </c>
      <c r="E4" s="96"/>
      <c r="F4" s="41">
        <f>F5+F13</f>
        <v>474</v>
      </c>
      <c r="G4" s="44">
        <f>G5+G13</f>
        <v>102</v>
      </c>
      <c r="H4" s="44">
        <f>H5+H13</f>
        <v>372</v>
      </c>
      <c r="I4" s="44"/>
      <c r="J4" s="47">
        <f>J5+J13</f>
        <v>426</v>
      </c>
      <c r="K4" s="371"/>
      <c r="L4" s="98"/>
      <c r="M4" s="98"/>
      <c r="N4" s="99"/>
      <c r="O4" s="97"/>
      <c r="P4" s="98"/>
      <c r="Q4" s="98"/>
      <c r="R4" s="99"/>
      <c r="S4" s="97"/>
      <c r="T4" s="98"/>
      <c r="U4" s="98"/>
      <c r="V4" s="99"/>
      <c r="W4" s="97"/>
      <c r="X4" s="98"/>
      <c r="Y4" s="98"/>
      <c r="Z4" s="99"/>
      <c r="AA4" s="97"/>
      <c r="AB4" s="98"/>
      <c r="AC4" s="98"/>
      <c r="AD4" s="99"/>
      <c r="AE4" s="97"/>
      <c r="AF4" s="98"/>
      <c r="AG4" s="98"/>
      <c r="AH4" s="99"/>
      <c r="AI4" s="97"/>
      <c r="AJ4" s="98"/>
      <c r="AK4" s="98"/>
      <c r="AL4" s="99"/>
      <c r="AM4" s="97"/>
      <c r="AN4" s="98"/>
      <c r="AO4" s="98"/>
      <c r="AP4" s="99"/>
      <c r="AQ4" s="100"/>
      <c r="AR4" s="101"/>
      <c r="AS4" s="102"/>
      <c r="AT4" s="103"/>
    </row>
    <row r="5" spans="1:46" s="33" customFormat="1" ht="21.6" customHeight="1" thickBot="1">
      <c r="A5" s="104" t="s">
        <v>120</v>
      </c>
      <c r="B5" s="367" t="s">
        <v>27</v>
      </c>
      <c r="C5" s="41">
        <f>SUM(C6:C12)</f>
        <v>28</v>
      </c>
      <c r="D5" s="47">
        <f>SUM(D6:D12)</f>
        <v>840</v>
      </c>
      <c r="E5" s="96"/>
      <c r="F5" s="41">
        <f>SUM(F6:F12)</f>
        <v>442</v>
      </c>
      <c r="G5" s="44">
        <f>SUM(G6:G12)</f>
        <v>102</v>
      </c>
      <c r="H5" s="44">
        <f>SUM(H6:H12)</f>
        <v>340</v>
      </c>
      <c r="I5" s="44">
        <f>SUM(I6:I12)</f>
        <v>0</v>
      </c>
      <c r="J5" s="47">
        <f>SUM(J6:J12)</f>
        <v>398</v>
      </c>
      <c r="K5" s="372"/>
      <c r="L5" s="106"/>
      <c r="M5" s="106"/>
      <c r="N5" s="107"/>
      <c r="O5" s="100"/>
      <c r="P5" s="106"/>
      <c r="Q5" s="106"/>
      <c r="R5" s="107"/>
      <c r="S5" s="105"/>
      <c r="T5" s="106"/>
      <c r="U5" s="106"/>
      <c r="V5" s="107"/>
      <c r="W5" s="105"/>
      <c r="X5" s="106"/>
      <c r="Y5" s="106"/>
      <c r="Z5" s="107"/>
      <c r="AA5" s="105"/>
      <c r="AB5" s="106"/>
      <c r="AC5" s="106"/>
      <c r="AD5" s="107"/>
      <c r="AE5" s="105"/>
      <c r="AF5" s="106"/>
      <c r="AG5" s="106"/>
      <c r="AH5" s="107"/>
      <c r="AI5" s="105"/>
      <c r="AJ5" s="106"/>
      <c r="AK5" s="106"/>
      <c r="AL5" s="107"/>
      <c r="AM5" s="105"/>
      <c r="AN5" s="106"/>
      <c r="AO5" s="106"/>
      <c r="AP5" s="107"/>
      <c r="AQ5" s="100"/>
      <c r="AR5" s="101"/>
      <c r="AS5" s="102"/>
      <c r="AT5" s="108"/>
    </row>
    <row r="6" spans="1:46" s="34" customFormat="1" ht="41.25" customHeight="1">
      <c r="A6" s="109" t="s">
        <v>103</v>
      </c>
      <c r="B6" s="71" t="s">
        <v>111</v>
      </c>
      <c r="C6" s="55">
        <v>8</v>
      </c>
      <c r="D6" s="49">
        <f>C6*30</f>
        <v>240</v>
      </c>
      <c r="E6" s="111">
        <f t="shared" ref="E6:E12" si="0">F6/D6*100</f>
        <v>53.333333333333336</v>
      </c>
      <c r="F6" s="55">
        <f>SUM(G6:I6)</f>
        <v>128</v>
      </c>
      <c r="G6" s="48">
        <f>SUM(K6,O6,S6,AA6,AE6)*16+W6*12+AI6*10+AM6*12</f>
        <v>0</v>
      </c>
      <c r="H6" s="48">
        <f>SUM(L6,P6,T6,AB6,AF6)*16+X6*12+AJ6*10+AN6*12</f>
        <v>128</v>
      </c>
      <c r="I6" s="48">
        <f>SUM(M6,Q6,U6,AC6,AG6)*16+Y6*12+AK6*10+AO6*12</f>
        <v>0</v>
      </c>
      <c r="J6" s="49">
        <f t="shared" ref="J6:J9" si="1">D6-F6</f>
        <v>112</v>
      </c>
      <c r="K6" s="161"/>
      <c r="L6" s="48">
        <v>3</v>
      </c>
      <c r="M6" s="48"/>
      <c r="N6" s="49">
        <v>3</v>
      </c>
      <c r="O6" s="55"/>
      <c r="P6" s="48">
        <v>3</v>
      </c>
      <c r="Q6" s="48"/>
      <c r="R6" s="49">
        <v>3</v>
      </c>
      <c r="S6" s="55"/>
      <c r="T6" s="48">
        <v>2</v>
      </c>
      <c r="U6" s="48"/>
      <c r="V6" s="49">
        <v>2</v>
      </c>
      <c r="W6" s="55"/>
      <c r="X6" s="48"/>
      <c r="Y6" s="48"/>
      <c r="Z6" s="49"/>
      <c r="AA6" s="55"/>
      <c r="AB6" s="48"/>
      <c r="AC6" s="48"/>
      <c r="AD6" s="49"/>
      <c r="AE6" s="55"/>
      <c r="AF6" s="48"/>
      <c r="AG6" s="48"/>
      <c r="AH6" s="49"/>
      <c r="AI6" s="55"/>
      <c r="AJ6" s="48"/>
      <c r="AK6" s="48"/>
      <c r="AL6" s="49"/>
      <c r="AM6" s="112"/>
      <c r="AN6" s="86"/>
      <c r="AO6" s="86"/>
      <c r="AP6" s="113"/>
      <c r="AQ6" s="114">
        <v>1.2</v>
      </c>
      <c r="AR6" s="115">
        <v>3</v>
      </c>
      <c r="AS6" s="116"/>
      <c r="AT6" s="117"/>
    </row>
    <row r="7" spans="1:46" s="34" customFormat="1" ht="25.95" customHeight="1">
      <c r="A7" s="45" t="s">
        <v>108</v>
      </c>
      <c r="B7" s="72" t="s">
        <v>112</v>
      </c>
      <c r="C7" s="35">
        <v>4</v>
      </c>
      <c r="D7" s="37">
        <f t="shared" ref="D7:D10" si="2">C7*30</f>
        <v>120</v>
      </c>
      <c r="E7" s="118">
        <f t="shared" si="0"/>
        <v>53.333333333333336</v>
      </c>
      <c r="F7" s="35">
        <f t="shared" ref="F7:F12" si="3">SUM(G7:I7)</f>
        <v>64</v>
      </c>
      <c r="G7" s="36">
        <f t="shared" ref="G7:G12" si="4">SUM(K7,O7,S7,AA7,AE7)*16+W7*12+AI7*10+AM7*12</f>
        <v>0</v>
      </c>
      <c r="H7" s="36">
        <f t="shared" ref="H7:H12" si="5">SUM(L7,P7,T7,AB7,AF7)*16+X7*12+AJ7*10+AN7*12</f>
        <v>64</v>
      </c>
      <c r="I7" s="36">
        <f t="shared" ref="I7:I12" si="6">SUM(M7,Q7,U7,AC7,AG7)*16+Y7*12+AK7*10+AO7*12</f>
        <v>0</v>
      </c>
      <c r="J7" s="37">
        <f t="shared" si="1"/>
        <v>56</v>
      </c>
      <c r="K7" s="373"/>
      <c r="L7" s="36">
        <v>2</v>
      </c>
      <c r="M7" s="36"/>
      <c r="N7" s="37">
        <v>2</v>
      </c>
      <c r="O7" s="35"/>
      <c r="P7" s="36">
        <v>2</v>
      </c>
      <c r="Q7" s="36"/>
      <c r="R7" s="37">
        <v>2</v>
      </c>
      <c r="S7" s="35"/>
      <c r="T7" s="36"/>
      <c r="U7" s="36"/>
      <c r="V7" s="37"/>
      <c r="W7" s="35"/>
      <c r="X7" s="36"/>
      <c r="Y7" s="36"/>
      <c r="Z7" s="37"/>
      <c r="AA7" s="35"/>
      <c r="AB7" s="36"/>
      <c r="AC7" s="36"/>
      <c r="AD7" s="37"/>
      <c r="AE7" s="35"/>
      <c r="AF7" s="36"/>
      <c r="AG7" s="36"/>
      <c r="AH7" s="37"/>
      <c r="AI7" s="35"/>
      <c r="AJ7" s="36"/>
      <c r="AK7" s="36"/>
      <c r="AL7" s="37"/>
      <c r="AM7" s="119"/>
      <c r="AN7" s="87"/>
      <c r="AO7" s="87"/>
      <c r="AP7" s="120"/>
      <c r="AQ7" s="121">
        <v>1.2</v>
      </c>
      <c r="AR7" s="122"/>
      <c r="AS7" s="123"/>
      <c r="AT7" s="117"/>
    </row>
    <row r="8" spans="1:46" s="34" customFormat="1" ht="25.95" customHeight="1">
      <c r="A8" s="45" t="s">
        <v>102</v>
      </c>
      <c r="B8" s="72" t="s">
        <v>113</v>
      </c>
      <c r="C8" s="35">
        <v>4</v>
      </c>
      <c r="D8" s="37">
        <f t="shared" si="2"/>
        <v>120</v>
      </c>
      <c r="E8" s="118">
        <f t="shared" si="0"/>
        <v>53.333333333333336</v>
      </c>
      <c r="F8" s="35">
        <f t="shared" si="3"/>
        <v>64</v>
      </c>
      <c r="G8" s="36">
        <f t="shared" si="4"/>
        <v>0</v>
      </c>
      <c r="H8" s="36">
        <f t="shared" si="5"/>
        <v>64</v>
      </c>
      <c r="I8" s="36">
        <f t="shared" si="6"/>
        <v>0</v>
      </c>
      <c r="J8" s="37">
        <f t="shared" si="1"/>
        <v>56</v>
      </c>
      <c r="K8" s="373"/>
      <c r="L8" s="36">
        <v>2</v>
      </c>
      <c r="M8" s="36"/>
      <c r="N8" s="37">
        <v>2</v>
      </c>
      <c r="O8" s="35"/>
      <c r="P8" s="36">
        <v>2</v>
      </c>
      <c r="Q8" s="36"/>
      <c r="R8" s="37">
        <v>2</v>
      </c>
      <c r="S8" s="35"/>
      <c r="T8" s="36"/>
      <c r="U8" s="36"/>
      <c r="V8" s="37"/>
      <c r="W8" s="35"/>
      <c r="X8" s="36"/>
      <c r="Y8" s="36"/>
      <c r="Z8" s="37"/>
      <c r="AA8" s="35"/>
      <c r="AB8" s="36"/>
      <c r="AC8" s="36"/>
      <c r="AD8" s="37"/>
      <c r="AE8" s="35"/>
      <c r="AF8" s="36"/>
      <c r="AG8" s="36"/>
      <c r="AH8" s="37"/>
      <c r="AI8" s="35"/>
      <c r="AJ8" s="36"/>
      <c r="AK8" s="36"/>
      <c r="AL8" s="37"/>
      <c r="AM8" s="119"/>
      <c r="AN8" s="87"/>
      <c r="AO8" s="87"/>
      <c r="AP8" s="120"/>
      <c r="AQ8" s="121">
        <v>1</v>
      </c>
      <c r="AR8" s="122">
        <v>2</v>
      </c>
      <c r="AS8" s="123"/>
      <c r="AT8" s="117"/>
    </row>
    <row r="9" spans="1:46" s="34" customFormat="1" ht="25.95" customHeight="1">
      <c r="A9" s="45" t="s">
        <v>104</v>
      </c>
      <c r="B9" s="72" t="s">
        <v>114</v>
      </c>
      <c r="C9" s="35">
        <v>4</v>
      </c>
      <c r="D9" s="37">
        <f t="shared" si="2"/>
        <v>120</v>
      </c>
      <c r="E9" s="118">
        <f t="shared" si="0"/>
        <v>50</v>
      </c>
      <c r="F9" s="35">
        <f t="shared" si="3"/>
        <v>60</v>
      </c>
      <c r="G9" s="36">
        <v>36</v>
      </c>
      <c r="H9" s="36">
        <f t="shared" si="5"/>
        <v>24</v>
      </c>
      <c r="I9" s="36">
        <f t="shared" si="6"/>
        <v>0</v>
      </c>
      <c r="J9" s="37">
        <f t="shared" si="1"/>
        <v>60</v>
      </c>
      <c r="K9" s="373"/>
      <c r="L9" s="36"/>
      <c r="M9" s="36"/>
      <c r="N9" s="37"/>
      <c r="O9" s="35"/>
      <c r="P9" s="36"/>
      <c r="Q9" s="36"/>
      <c r="R9" s="37"/>
      <c r="S9" s="35"/>
      <c r="T9" s="36"/>
      <c r="U9" s="36"/>
      <c r="V9" s="37"/>
      <c r="W9" s="124">
        <v>3</v>
      </c>
      <c r="X9" s="125">
        <v>2</v>
      </c>
      <c r="Y9" s="36"/>
      <c r="Z9" s="37">
        <v>4</v>
      </c>
      <c r="AA9" s="35"/>
      <c r="AB9" s="36"/>
      <c r="AC9" s="36"/>
      <c r="AD9" s="37"/>
      <c r="AE9" s="35"/>
      <c r="AF9" s="36"/>
      <c r="AG9" s="36"/>
      <c r="AH9" s="37"/>
      <c r="AI9" s="35"/>
      <c r="AJ9" s="36"/>
      <c r="AK9" s="36"/>
      <c r="AL9" s="37"/>
      <c r="AM9" s="35"/>
      <c r="AN9" s="36"/>
      <c r="AO9" s="36"/>
      <c r="AP9" s="120"/>
      <c r="AQ9" s="121"/>
      <c r="AR9" s="122">
        <v>4</v>
      </c>
      <c r="AS9" s="126"/>
      <c r="AT9" s="117"/>
    </row>
    <row r="10" spans="1:46" s="74" customFormat="1" ht="25.95" customHeight="1">
      <c r="A10" s="73" t="s">
        <v>151</v>
      </c>
      <c r="B10" s="72" t="s">
        <v>152</v>
      </c>
      <c r="C10" s="35">
        <v>2</v>
      </c>
      <c r="D10" s="37">
        <f t="shared" si="2"/>
        <v>60</v>
      </c>
      <c r="E10" s="423">
        <f>F10/D10*100</f>
        <v>53.333333333333336</v>
      </c>
      <c r="F10" s="35">
        <f>SUM(G10:I10)</f>
        <v>32</v>
      </c>
      <c r="G10" s="36">
        <f t="shared" si="4"/>
        <v>16</v>
      </c>
      <c r="H10" s="127">
        <f t="shared" si="5"/>
        <v>16</v>
      </c>
      <c r="I10" s="127">
        <f t="shared" si="6"/>
        <v>0</v>
      </c>
      <c r="J10" s="37">
        <f>D10-F10</f>
        <v>28</v>
      </c>
      <c r="K10" s="128">
        <v>1</v>
      </c>
      <c r="L10" s="127">
        <v>1</v>
      </c>
      <c r="M10" s="127"/>
      <c r="N10" s="129">
        <v>2</v>
      </c>
      <c r="O10" s="130"/>
      <c r="P10" s="127"/>
      <c r="Q10" s="127"/>
      <c r="R10" s="129"/>
      <c r="S10" s="130"/>
      <c r="T10" s="127"/>
      <c r="U10" s="127"/>
      <c r="V10" s="129"/>
      <c r="W10" s="130"/>
      <c r="X10" s="127"/>
      <c r="Y10" s="127"/>
      <c r="Z10" s="129"/>
      <c r="AA10" s="130"/>
      <c r="AB10" s="127"/>
      <c r="AC10" s="127"/>
      <c r="AD10" s="129"/>
      <c r="AE10" s="130"/>
      <c r="AF10" s="127"/>
      <c r="AG10" s="127"/>
      <c r="AH10" s="129"/>
      <c r="AI10" s="130"/>
      <c r="AJ10" s="127"/>
      <c r="AK10" s="127"/>
      <c r="AL10" s="129"/>
      <c r="AM10" s="130"/>
      <c r="AN10" s="127"/>
      <c r="AO10" s="127"/>
      <c r="AP10" s="131"/>
      <c r="AQ10" s="132"/>
      <c r="AR10" s="133">
        <v>1</v>
      </c>
      <c r="AS10" s="129"/>
      <c r="AT10" s="134"/>
    </row>
    <row r="11" spans="1:46" s="34" customFormat="1" ht="34.5" customHeight="1">
      <c r="A11" s="45" t="s">
        <v>105</v>
      </c>
      <c r="B11" s="72" t="s">
        <v>115</v>
      </c>
      <c r="C11" s="35">
        <v>2</v>
      </c>
      <c r="D11" s="37">
        <f>C11*30</f>
        <v>60</v>
      </c>
      <c r="E11" s="118">
        <f>F11/D11*100</f>
        <v>50</v>
      </c>
      <c r="F11" s="35">
        <f>SUM(G11:I11)</f>
        <v>30</v>
      </c>
      <c r="G11" s="36">
        <v>18</v>
      </c>
      <c r="H11" s="36">
        <f t="shared" si="5"/>
        <v>12</v>
      </c>
      <c r="I11" s="36">
        <f t="shared" si="6"/>
        <v>0</v>
      </c>
      <c r="J11" s="123">
        <f>D11-F11</f>
        <v>30</v>
      </c>
      <c r="K11" s="167"/>
      <c r="L11" s="39"/>
      <c r="M11" s="39"/>
      <c r="N11" s="40"/>
      <c r="O11" s="38"/>
      <c r="P11" s="39"/>
      <c r="Q11" s="39"/>
      <c r="R11" s="40"/>
      <c r="S11" s="474"/>
      <c r="T11" s="475"/>
      <c r="U11" s="475"/>
      <c r="V11" s="476"/>
      <c r="W11" s="119">
        <v>1.5</v>
      </c>
      <c r="X11" s="87">
        <v>1</v>
      </c>
      <c r="Y11" s="87"/>
      <c r="Z11" s="135">
        <v>2</v>
      </c>
      <c r="AA11" s="136"/>
      <c r="AB11" s="137"/>
      <c r="AC11" s="137"/>
      <c r="AD11" s="138"/>
      <c r="AE11" s="136"/>
      <c r="AF11" s="137"/>
      <c r="AG11" s="137"/>
      <c r="AH11" s="138"/>
      <c r="AI11" s="136"/>
      <c r="AJ11" s="137"/>
      <c r="AK11" s="137"/>
      <c r="AL11" s="138"/>
      <c r="AM11" s="136"/>
      <c r="AN11" s="137"/>
      <c r="AO11" s="137"/>
      <c r="AP11" s="139"/>
      <c r="AQ11" s="121"/>
      <c r="AR11" s="122">
        <v>3</v>
      </c>
      <c r="AS11" s="123"/>
      <c r="AT11" s="117"/>
    </row>
    <row r="12" spans="1:46" s="34" customFormat="1" ht="25.95" customHeight="1" thickBot="1">
      <c r="A12" s="45" t="s">
        <v>106</v>
      </c>
      <c r="B12" s="72" t="s">
        <v>116</v>
      </c>
      <c r="C12" s="60">
        <v>4</v>
      </c>
      <c r="D12" s="62">
        <f t="shared" ref="D12" si="7">C12*30</f>
        <v>120</v>
      </c>
      <c r="E12" s="183">
        <f t="shared" si="0"/>
        <v>53.333333333333336</v>
      </c>
      <c r="F12" s="60">
        <f t="shared" si="3"/>
        <v>64</v>
      </c>
      <c r="G12" s="61">
        <f t="shared" si="4"/>
        <v>32</v>
      </c>
      <c r="H12" s="61">
        <f t="shared" si="5"/>
        <v>32</v>
      </c>
      <c r="I12" s="61">
        <f t="shared" si="6"/>
        <v>0</v>
      </c>
      <c r="J12" s="437">
        <f t="shared" ref="J12" si="8">D12-F12</f>
        <v>56</v>
      </c>
      <c r="K12" s="374">
        <v>2</v>
      </c>
      <c r="L12" s="137">
        <v>2</v>
      </c>
      <c r="M12" s="137"/>
      <c r="N12" s="138">
        <v>4</v>
      </c>
      <c r="O12" s="140"/>
      <c r="P12" s="141"/>
      <c r="Q12" s="141"/>
      <c r="R12" s="142"/>
      <c r="S12" s="136"/>
      <c r="T12" s="137"/>
      <c r="U12" s="137"/>
      <c r="V12" s="138"/>
      <c r="W12" s="136"/>
      <c r="X12" s="137"/>
      <c r="Y12" s="137"/>
      <c r="Z12" s="138"/>
      <c r="AA12" s="136"/>
      <c r="AB12" s="137"/>
      <c r="AC12" s="137"/>
      <c r="AD12" s="138"/>
      <c r="AE12" s="136"/>
      <c r="AF12" s="137"/>
      <c r="AG12" s="137"/>
      <c r="AH12" s="138"/>
      <c r="AI12" s="136"/>
      <c r="AJ12" s="137"/>
      <c r="AK12" s="137"/>
      <c r="AL12" s="138"/>
      <c r="AM12" s="136"/>
      <c r="AN12" s="137"/>
      <c r="AO12" s="137"/>
      <c r="AP12" s="139"/>
      <c r="AQ12" s="143">
        <v>1</v>
      </c>
      <c r="AR12" s="144"/>
      <c r="AS12" s="145"/>
      <c r="AT12" s="117"/>
    </row>
    <row r="13" spans="1:46" s="34" customFormat="1" ht="40.5" customHeight="1" thickBot="1">
      <c r="A13" s="553" t="s">
        <v>121</v>
      </c>
      <c r="B13" s="554"/>
      <c r="C13" s="41">
        <f t="shared" ref="C13:J13" si="9">SUM(C14:C14)</f>
        <v>2</v>
      </c>
      <c r="D13" s="47">
        <f t="shared" si="9"/>
        <v>60</v>
      </c>
      <c r="E13" s="96">
        <f t="shared" si="9"/>
        <v>53.333333333333336</v>
      </c>
      <c r="F13" s="41">
        <f t="shared" si="9"/>
        <v>32</v>
      </c>
      <c r="G13" s="44">
        <f t="shared" si="9"/>
        <v>0</v>
      </c>
      <c r="H13" s="44">
        <f t="shared" si="9"/>
        <v>32</v>
      </c>
      <c r="I13" s="44">
        <f t="shared" si="9"/>
        <v>0</v>
      </c>
      <c r="J13" s="47">
        <f t="shared" si="9"/>
        <v>28</v>
      </c>
      <c r="K13" s="53"/>
      <c r="L13" s="51"/>
      <c r="M13" s="51"/>
      <c r="N13" s="54"/>
      <c r="O13" s="50"/>
      <c r="P13" s="51"/>
      <c r="Q13" s="51"/>
      <c r="R13" s="52"/>
      <c r="S13" s="53"/>
      <c r="T13" s="51"/>
      <c r="U13" s="51"/>
      <c r="V13" s="54"/>
      <c r="W13" s="50"/>
      <c r="X13" s="51"/>
      <c r="Y13" s="51"/>
      <c r="Z13" s="52"/>
      <c r="AA13" s="53"/>
      <c r="AB13" s="51"/>
      <c r="AC13" s="51"/>
      <c r="AD13" s="54"/>
      <c r="AE13" s="50"/>
      <c r="AF13" s="51"/>
      <c r="AG13" s="51"/>
      <c r="AH13" s="52"/>
      <c r="AI13" s="53"/>
      <c r="AJ13" s="51"/>
      <c r="AK13" s="51"/>
      <c r="AL13" s="54"/>
      <c r="AM13" s="50"/>
      <c r="AN13" s="51"/>
      <c r="AO13" s="51"/>
      <c r="AP13" s="54"/>
      <c r="AQ13" s="146"/>
      <c r="AR13" s="147"/>
      <c r="AS13" s="148"/>
      <c r="AT13" s="149"/>
    </row>
    <row r="14" spans="1:46" s="34" customFormat="1" ht="40.5" customHeight="1" thickBot="1">
      <c r="A14" s="110" t="s">
        <v>117</v>
      </c>
      <c r="B14" s="70" t="s">
        <v>161</v>
      </c>
      <c r="C14" s="181">
        <v>2</v>
      </c>
      <c r="D14" s="182">
        <f t="shared" ref="D14" si="10">C14*30</f>
        <v>60</v>
      </c>
      <c r="E14" s="424">
        <f t="shared" ref="E14" si="11">F14/D14*100</f>
        <v>53.333333333333336</v>
      </c>
      <c r="F14" s="181">
        <f t="shared" ref="F14" si="12">SUM(G14:I14)</f>
        <v>32</v>
      </c>
      <c r="G14" s="410">
        <f t="shared" ref="G14" si="13">SUM(K14,O14,S14,AA14,AE14)*16+W14*12+AI14*10+AM14*12</f>
        <v>0</v>
      </c>
      <c r="H14" s="410">
        <f t="shared" ref="H14" si="14">SUM(L14,P14,T14,AB14,AF14)*16+X14*12+AJ14*10+AN14*12</f>
        <v>32</v>
      </c>
      <c r="I14" s="410">
        <f t="shared" ref="I14" si="15">SUM(M14,Q14,U14,AC14,AG14)*16+Y14*12+AK14*10+AO14*12</f>
        <v>0</v>
      </c>
      <c r="J14" s="438">
        <f t="shared" ref="J14" si="16">D14-F14</f>
        <v>28</v>
      </c>
      <c r="K14" s="150"/>
      <c r="L14" s="151"/>
      <c r="M14" s="151"/>
      <c r="N14" s="152"/>
      <c r="O14" s="100"/>
      <c r="P14" s="101"/>
      <c r="Q14" s="101"/>
      <c r="R14" s="102"/>
      <c r="S14" s="150"/>
      <c r="T14" s="151">
        <v>2</v>
      </c>
      <c r="U14" s="151"/>
      <c r="V14" s="152">
        <v>2</v>
      </c>
      <c r="W14" s="153"/>
      <c r="X14" s="151"/>
      <c r="Y14" s="151"/>
      <c r="Z14" s="154"/>
      <c r="AA14" s="150"/>
      <c r="AB14" s="151"/>
      <c r="AC14" s="151"/>
      <c r="AD14" s="152"/>
      <c r="AE14" s="153"/>
      <c r="AF14" s="151"/>
      <c r="AG14" s="151"/>
      <c r="AH14" s="154"/>
      <c r="AI14" s="150"/>
      <c r="AJ14" s="151"/>
      <c r="AK14" s="151"/>
      <c r="AL14" s="152"/>
      <c r="AM14" s="153"/>
      <c r="AN14" s="151"/>
      <c r="AO14" s="151"/>
      <c r="AP14" s="152"/>
      <c r="AQ14" s="155"/>
      <c r="AR14" s="156">
        <v>3</v>
      </c>
      <c r="AS14" s="157"/>
      <c r="AT14" s="117"/>
    </row>
    <row r="15" spans="1:46" s="34" customFormat="1" ht="24" customHeight="1" thickBot="1">
      <c r="A15" s="555" t="s">
        <v>122</v>
      </c>
      <c r="B15" s="556"/>
      <c r="C15" s="41">
        <f t="shared" ref="C15:J15" si="17">C16+C22</f>
        <v>36</v>
      </c>
      <c r="D15" s="47">
        <f t="shared" si="17"/>
        <v>1080</v>
      </c>
      <c r="E15" s="96">
        <f t="shared" si="17"/>
        <v>426.66666666666669</v>
      </c>
      <c r="F15" s="41">
        <f t="shared" si="17"/>
        <v>576</v>
      </c>
      <c r="G15" s="44">
        <f t="shared" si="17"/>
        <v>192</v>
      </c>
      <c r="H15" s="44">
        <f t="shared" si="17"/>
        <v>208</v>
      </c>
      <c r="I15" s="44">
        <f t="shared" si="17"/>
        <v>176</v>
      </c>
      <c r="J15" s="47">
        <f t="shared" si="17"/>
        <v>504</v>
      </c>
      <c r="K15" s="375"/>
      <c r="L15" s="44"/>
      <c r="M15" s="58"/>
      <c r="N15" s="47"/>
      <c r="O15" s="41"/>
      <c r="P15" s="44"/>
      <c r="Q15" s="58"/>
      <c r="R15" s="47"/>
      <c r="S15" s="41"/>
      <c r="T15" s="44"/>
      <c r="U15" s="58"/>
      <c r="V15" s="47"/>
      <c r="W15" s="41"/>
      <c r="X15" s="44"/>
      <c r="Y15" s="58"/>
      <c r="Z15" s="47"/>
      <c r="AA15" s="41"/>
      <c r="AB15" s="44"/>
      <c r="AC15" s="58"/>
      <c r="AD15" s="47"/>
      <c r="AE15" s="41"/>
      <c r="AF15" s="44"/>
      <c r="AG15" s="44"/>
      <c r="AH15" s="47"/>
      <c r="AI15" s="41"/>
      <c r="AJ15" s="44"/>
      <c r="AK15" s="44"/>
      <c r="AL15" s="58"/>
      <c r="AM15" s="41"/>
      <c r="AN15" s="44"/>
      <c r="AO15" s="44"/>
      <c r="AP15" s="58"/>
      <c r="AQ15" s="59"/>
      <c r="AR15" s="158"/>
      <c r="AS15" s="148"/>
      <c r="AT15" s="159"/>
    </row>
    <row r="16" spans="1:46" s="34" customFormat="1" ht="24" customHeight="1" thickBot="1">
      <c r="A16" s="160" t="s">
        <v>123</v>
      </c>
      <c r="B16" s="367" t="s">
        <v>27</v>
      </c>
      <c r="C16" s="41">
        <f t="shared" ref="C16:J16" si="18">SUM(C17:C21)</f>
        <v>30</v>
      </c>
      <c r="D16" s="47">
        <f t="shared" si="18"/>
        <v>900</v>
      </c>
      <c r="E16" s="96">
        <f t="shared" si="18"/>
        <v>266.66666666666669</v>
      </c>
      <c r="F16" s="41">
        <f t="shared" si="18"/>
        <v>480</v>
      </c>
      <c r="G16" s="44">
        <f t="shared" si="18"/>
        <v>160</v>
      </c>
      <c r="H16" s="44">
        <f t="shared" si="18"/>
        <v>144</v>
      </c>
      <c r="I16" s="44">
        <f t="shared" si="18"/>
        <v>176</v>
      </c>
      <c r="J16" s="47">
        <f t="shared" si="18"/>
        <v>420</v>
      </c>
      <c r="K16" s="53"/>
      <c r="L16" s="51"/>
      <c r="M16" s="54"/>
      <c r="N16" s="52"/>
      <c r="O16" s="50"/>
      <c r="P16" s="51"/>
      <c r="Q16" s="54"/>
      <c r="R16" s="52"/>
      <c r="S16" s="50"/>
      <c r="T16" s="51"/>
      <c r="U16" s="54"/>
      <c r="V16" s="52"/>
      <c r="W16" s="50"/>
      <c r="X16" s="51"/>
      <c r="Y16" s="54"/>
      <c r="Z16" s="52"/>
      <c r="AA16" s="50"/>
      <c r="AB16" s="51"/>
      <c r="AC16" s="54"/>
      <c r="AD16" s="52"/>
      <c r="AE16" s="50"/>
      <c r="AF16" s="51"/>
      <c r="AG16" s="51"/>
      <c r="AH16" s="52"/>
      <c r="AI16" s="50"/>
      <c r="AJ16" s="51"/>
      <c r="AK16" s="51"/>
      <c r="AL16" s="54"/>
      <c r="AM16" s="50"/>
      <c r="AN16" s="51"/>
      <c r="AO16" s="51"/>
      <c r="AP16" s="54"/>
      <c r="AQ16" s="59"/>
      <c r="AR16" s="158"/>
      <c r="AS16" s="148"/>
      <c r="AT16" s="117"/>
    </row>
    <row r="17" spans="1:47" s="34" customFormat="1" ht="24" customHeight="1">
      <c r="A17" s="45" t="s">
        <v>124</v>
      </c>
      <c r="B17" s="71" t="s">
        <v>96</v>
      </c>
      <c r="C17" s="55">
        <v>10</v>
      </c>
      <c r="D17" s="49">
        <f>C17*30</f>
        <v>300</v>
      </c>
      <c r="E17" s="111">
        <f t="shared" ref="E17:E21" si="19">F17/D17*100</f>
        <v>53.333333333333336</v>
      </c>
      <c r="F17" s="55">
        <f t="shared" ref="F17:F21" si="20">SUM(G17:I17)</f>
        <v>160</v>
      </c>
      <c r="G17" s="48">
        <f t="shared" ref="G17:G21" si="21">SUM(K17,O17,S17,AA17,AE17)*16+W17*12+AI17*10+AM17*12</f>
        <v>64</v>
      </c>
      <c r="H17" s="48">
        <f t="shared" ref="H17:H21" si="22">SUM(L17,P17,T17,AB17,AF17)*16+X17*12+AJ17*10+AN17*12</f>
        <v>96</v>
      </c>
      <c r="I17" s="48">
        <f t="shared" ref="I17:I21" si="23">SUM(M17,Q17,U17,AC17,AG17)*16+Y17*12+AK17*10+AO17*12</f>
        <v>0</v>
      </c>
      <c r="J17" s="49">
        <f>D17-F17</f>
        <v>140</v>
      </c>
      <c r="K17" s="161">
        <v>2</v>
      </c>
      <c r="L17" s="48">
        <v>3</v>
      </c>
      <c r="M17" s="56"/>
      <c r="N17" s="49">
        <v>5</v>
      </c>
      <c r="O17" s="162">
        <v>2</v>
      </c>
      <c r="P17" s="163">
        <v>3</v>
      </c>
      <c r="Q17" s="164"/>
      <c r="R17" s="165">
        <v>5</v>
      </c>
      <c r="S17" s="162"/>
      <c r="T17" s="163"/>
      <c r="U17" s="164"/>
      <c r="V17" s="165"/>
      <c r="W17" s="162"/>
      <c r="X17" s="163"/>
      <c r="Y17" s="164"/>
      <c r="Z17" s="165"/>
      <c r="AA17" s="162"/>
      <c r="AB17" s="163"/>
      <c r="AC17" s="164"/>
      <c r="AD17" s="165"/>
      <c r="AE17" s="55"/>
      <c r="AF17" s="48"/>
      <c r="AG17" s="48"/>
      <c r="AH17" s="49"/>
      <c r="AI17" s="55"/>
      <c r="AJ17" s="48"/>
      <c r="AK17" s="48"/>
      <c r="AL17" s="56"/>
      <c r="AM17" s="55"/>
      <c r="AN17" s="48"/>
      <c r="AO17" s="48"/>
      <c r="AP17" s="56"/>
      <c r="AQ17" s="57"/>
      <c r="AR17" s="166">
        <v>1.2</v>
      </c>
      <c r="AS17" s="157"/>
      <c r="AT17" s="117"/>
    </row>
    <row r="18" spans="1:47" s="34" customFormat="1" ht="24" customHeight="1">
      <c r="A18" s="45" t="s">
        <v>125</v>
      </c>
      <c r="B18" s="72" t="s">
        <v>2</v>
      </c>
      <c r="C18" s="35">
        <v>4</v>
      </c>
      <c r="D18" s="37">
        <f>C18*30</f>
        <v>120</v>
      </c>
      <c r="E18" s="118">
        <f t="shared" si="19"/>
        <v>53.333333333333336</v>
      </c>
      <c r="F18" s="35">
        <f t="shared" si="20"/>
        <v>64</v>
      </c>
      <c r="G18" s="36">
        <f t="shared" si="21"/>
        <v>32</v>
      </c>
      <c r="H18" s="36">
        <f t="shared" si="22"/>
        <v>0</v>
      </c>
      <c r="I18" s="36">
        <f t="shared" si="23"/>
        <v>32</v>
      </c>
      <c r="J18" s="37">
        <f>D18-F18</f>
        <v>56</v>
      </c>
      <c r="K18" s="167"/>
      <c r="L18" s="39"/>
      <c r="M18" s="43"/>
      <c r="N18" s="40"/>
      <c r="O18" s="167">
        <v>2</v>
      </c>
      <c r="P18" s="39"/>
      <c r="Q18" s="43">
        <v>2</v>
      </c>
      <c r="R18" s="40">
        <v>4</v>
      </c>
      <c r="S18" s="167"/>
      <c r="T18" s="39"/>
      <c r="U18" s="43"/>
      <c r="V18" s="40"/>
      <c r="W18" s="38"/>
      <c r="X18" s="39"/>
      <c r="Y18" s="43"/>
      <c r="Z18" s="40"/>
      <c r="AA18" s="38"/>
      <c r="AB18" s="39"/>
      <c r="AC18" s="43"/>
      <c r="AD18" s="40"/>
      <c r="AE18" s="38"/>
      <c r="AF18" s="39"/>
      <c r="AG18" s="39"/>
      <c r="AH18" s="40"/>
      <c r="AI18" s="38"/>
      <c r="AJ18" s="39"/>
      <c r="AK18" s="39"/>
      <c r="AL18" s="43"/>
      <c r="AM18" s="38"/>
      <c r="AN18" s="39"/>
      <c r="AO18" s="39"/>
      <c r="AP18" s="43"/>
      <c r="AQ18" s="46"/>
      <c r="AR18" s="168">
        <v>2</v>
      </c>
      <c r="AS18" s="169"/>
      <c r="AT18" s="117"/>
    </row>
    <row r="19" spans="1:47" s="34" customFormat="1" ht="24" customHeight="1">
      <c r="A19" s="45" t="s">
        <v>126</v>
      </c>
      <c r="B19" s="368" t="s">
        <v>162</v>
      </c>
      <c r="C19" s="35">
        <v>10</v>
      </c>
      <c r="D19" s="37">
        <f>C19*30</f>
        <v>300</v>
      </c>
      <c r="E19" s="118">
        <f t="shared" si="19"/>
        <v>53.333333333333336</v>
      </c>
      <c r="F19" s="35">
        <f t="shared" si="20"/>
        <v>160</v>
      </c>
      <c r="G19" s="36">
        <f t="shared" si="21"/>
        <v>32</v>
      </c>
      <c r="H19" s="36">
        <f t="shared" si="22"/>
        <v>16</v>
      </c>
      <c r="I19" s="36">
        <f t="shared" si="23"/>
        <v>112</v>
      </c>
      <c r="J19" s="37">
        <f>D19-F19</f>
        <v>140</v>
      </c>
      <c r="K19" s="167">
        <v>1</v>
      </c>
      <c r="L19" s="39">
        <v>1</v>
      </c>
      <c r="M19" s="43">
        <v>2</v>
      </c>
      <c r="N19" s="40">
        <v>4</v>
      </c>
      <c r="O19" s="38">
        <v>1</v>
      </c>
      <c r="P19" s="39"/>
      <c r="Q19" s="43">
        <v>5</v>
      </c>
      <c r="R19" s="40">
        <v>6</v>
      </c>
      <c r="S19" s="38"/>
      <c r="T19" s="39"/>
      <c r="U19" s="43"/>
      <c r="V19" s="40"/>
      <c r="W19" s="38"/>
      <c r="X19" s="39"/>
      <c r="Y19" s="43"/>
      <c r="Z19" s="40"/>
      <c r="AA19" s="38"/>
      <c r="AB19" s="39"/>
      <c r="AC19" s="43"/>
      <c r="AD19" s="40"/>
      <c r="AE19" s="35"/>
      <c r="AF19" s="36"/>
      <c r="AG19" s="36"/>
      <c r="AH19" s="37"/>
      <c r="AI19" s="35"/>
      <c r="AJ19" s="36"/>
      <c r="AK19" s="36"/>
      <c r="AL19" s="42"/>
      <c r="AM19" s="35"/>
      <c r="AN19" s="36"/>
      <c r="AO19" s="36"/>
      <c r="AP19" s="42"/>
      <c r="AQ19" s="46"/>
      <c r="AR19" s="168">
        <v>1.2</v>
      </c>
      <c r="AS19" s="169"/>
      <c r="AT19" s="117"/>
    </row>
    <row r="20" spans="1:47" s="34" customFormat="1" ht="24" customHeight="1">
      <c r="A20" s="45" t="s">
        <v>153</v>
      </c>
      <c r="B20" s="72" t="s">
        <v>154</v>
      </c>
      <c r="C20" s="35">
        <v>4</v>
      </c>
      <c r="D20" s="37">
        <f>C20*30</f>
        <v>120</v>
      </c>
      <c r="E20" s="118">
        <f t="shared" si="19"/>
        <v>53.333333333333336</v>
      </c>
      <c r="F20" s="35">
        <f>SUM(G20:I20)</f>
        <v>64</v>
      </c>
      <c r="G20" s="36">
        <f t="shared" si="21"/>
        <v>16</v>
      </c>
      <c r="H20" s="36">
        <f t="shared" si="22"/>
        <v>16</v>
      </c>
      <c r="I20" s="36">
        <f t="shared" ref="I20" si="24">SUM(M20,Q20,U20,AC20,AG20,)*16+Y20*12+AK20*10+AO20*12</f>
        <v>32</v>
      </c>
      <c r="J20" s="37">
        <f>D20-F20</f>
        <v>56</v>
      </c>
      <c r="K20" s="167">
        <v>1</v>
      </c>
      <c r="L20" s="39">
        <v>1</v>
      </c>
      <c r="M20" s="43">
        <v>2</v>
      </c>
      <c r="N20" s="40">
        <v>4</v>
      </c>
      <c r="O20" s="38"/>
      <c r="P20" s="39"/>
      <c r="Q20" s="43"/>
      <c r="R20" s="40"/>
      <c r="S20" s="38"/>
      <c r="T20" s="39"/>
      <c r="U20" s="43"/>
      <c r="V20" s="40"/>
      <c r="W20" s="38"/>
      <c r="X20" s="39"/>
      <c r="Y20" s="43"/>
      <c r="Z20" s="40"/>
      <c r="AA20" s="38"/>
      <c r="AB20" s="39"/>
      <c r="AC20" s="43"/>
      <c r="AD20" s="40"/>
      <c r="AE20" s="35"/>
      <c r="AF20" s="36"/>
      <c r="AG20" s="36"/>
      <c r="AH20" s="37"/>
      <c r="AI20" s="35"/>
      <c r="AJ20" s="36"/>
      <c r="AK20" s="36"/>
      <c r="AL20" s="42"/>
      <c r="AM20" s="35"/>
      <c r="AN20" s="36"/>
      <c r="AO20" s="36"/>
      <c r="AP20" s="42"/>
      <c r="AQ20" s="46">
        <f t="shared" ref="AQ20" si="25">SUM(AP20,AL20,AH20,AD20,Z20,V20,R20,N20)-C20</f>
        <v>0</v>
      </c>
      <c r="AR20" s="168">
        <v>1</v>
      </c>
      <c r="AS20" s="169"/>
      <c r="AT20" s="117"/>
    </row>
    <row r="21" spans="1:47" s="34" customFormat="1" ht="24" customHeight="1" thickBot="1">
      <c r="A21" s="45" t="s">
        <v>127</v>
      </c>
      <c r="B21" s="369" t="s">
        <v>3</v>
      </c>
      <c r="C21" s="60">
        <v>2</v>
      </c>
      <c r="D21" s="62">
        <f>C21*30</f>
        <v>60</v>
      </c>
      <c r="E21" s="183">
        <f t="shared" si="19"/>
        <v>53.333333333333336</v>
      </c>
      <c r="F21" s="60">
        <f t="shared" si="20"/>
        <v>32</v>
      </c>
      <c r="G21" s="61">
        <f t="shared" si="21"/>
        <v>16</v>
      </c>
      <c r="H21" s="61">
        <f t="shared" si="22"/>
        <v>16</v>
      </c>
      <c r="I21" s="61">
        <f t="shared" si="23"/>
        <v>0</v>
      </c>
      <c r="J21" s="62">
        <f>D21-F21</f>
        <v>28</v>
      </c>
      <c r="K21" s="170"/>
      <c r="L21" s="61"/>
      <c r="M21" s="63"/>
      <c r="N21" s="62"/>
      <c r="O21" s="171"/>
      <c r="P21" s="172"/>
      <c r="Q21" s="173"/>
      <c r="R21" s="174"/>
      <c r="S21" s="171">
        <v>1</v>
      </c>
      <c r="T21" s="172">
        <v>1</v>
      </c>
      <c r="U21" s="173"/>
      <c r="V21" s="174">
        <v>2</v>
      </c>
      <c r="W21" s="171"/>
      <c r="X21" s="172"/>
      <c r="Y21" s="173"/>
      <c r="Z21" s="174"/>
      <c r="AA21" s="171"/>
      <c r="AB21" s="172"/>
      <c r="AC21" s="173"/>
      <c r="AD21" s="174"/>
      <c r="AE21" s="60"/>
      <c r="AF21" s="61"/>
      <c r="AG21" s="61"/>
      <c r="AH21" s="62"/>
      <c r="AI21" s="60"/>
      <c r="AJ21" s="61"/>
      <c r="AK21" s="61"/>
      <c r="AL21" s="63"/>
      <c r="AM21" s="60"/>
      <c r="AN21" s="61"/>
      <c r="AO21" s="61"/>
      <c r="AP21" s="63"/>
      <c r="AQ21" s="64">
        <v>3</v>
      </c>
      <c r="AR21" s="175"/>
      <c r="AS21" s="176"/>
      <c r="AT21" s="117"/>
    </row>
    <row r="22" spans="1:47" s="34" customFormat="1" ht="36.75" customHeight="1" thickBot="1">
      <c r="A22" s="557" t="s">
        <v>128</v>
      </c>
      <c r="B22" s="558"/>
      <c r="C22" s="41">
        <f>SUM(C23:C25)</f>
        <v>6</v>
      </c>
      <c r="D22" s="47">
        <f>SUM(D23:D25)</f>
        <v>180</v>
      </c>
      <c r="E22" s="96">
        <f t="shared" ref="E22:J22" si="26">SUM(E23:E25)</f>
        <v>160</v>
      </c>
      <c r="F22" s="41">
        <f t="shared" si="26"/>
        <v>96</v>
      </c>
      <c r="G22" s="44">
        <f t="shared" si="26"/>
        <v>32</v>
      </c>
      <c r="H22" s="44">
        <f t="shared" si="26"/>
        <v>64</v>
      </c>
      <c r="I22" s="44">
        <f t="shared" si="26"/>
        <v>0</v>
      </c>
      <c r="J22" s="47">
        <f t="shared" si="26"/>
        <v>84</v>
      </c>
      <c r="K22" s="376"/>
      <c r="L22" s="66"/>
      <c r="M22" s="66"/>
      <c r="N22" s="67"/>
      <c r="O22" s="65"/>
      <c r="P22" s="66"/>
      <c r="Q22" s="66"/>
      <c r="R22" s="67"/>
      <c r="S22" s="65"/>
      <c r="T22" s="66"/>
      <c r="U22" s="66"/>
      <c r="V22" s="67"/>
      <c r="W22" s="65"/>
      <c r="X22" s="66"/>
      <c r="Y22" s="66"/>
      <c r="Z22" s="67"/>
      <c r="AA22" s="65"/>
      <c r="AB22" s="66"/>
      <c r="AC22" s="66"/>
      <c r="AD22" s="67"/>
      <c r="AE22" s="65"/>
      <c r="AF22" s="66"/>
      <c r="AG22" s="66"/>
      <c r="AH22" s="67"/>
      <c r="AI22" s="65"/>
      <c r="AJ22" s="66"/>
      <c r="AK22" s="66"/>
      <c r="AL22" s="68"/>
      <c r="AM22" s="65"/>
      <c r="AN22" s="66"/>
      <c r="AO22" s="66"/>
      <c r="AP22" s="68"/>
      <c r="AQ22" s="59"/>
      <c r="AR22" s="177"/>
      <c r="AS22" s="148"/>
      <c r="AT22" s="117"/>
    </row>
    <row r="23" spans="1:47" s="34" customFormat="1" ht="60.75" customHeight="1">
      <c r="A23" s="110" t="s">
        <v>118</v>
      </c>
      <c r="B23" s="85" t="s">
        <v>164</v>
      </c>
      <c r="C23" s="55">
        <v>2</v>
      </c>
      <c r="D23" s="49">
        <f>C23*30</f>
        <v>60</v>
      </c>
      <c r="E23" s="111">
        <f t="shared" ref="E23" si="27">F23/D23*100</f>
        <v>53.333333333333336</v>
      </c>
      <c r="F23" s="55">
        <f>SUM(G23:I23)</f>
        <v>32</v>
      </c>
      <c r="G23" s="48">
        <f t="shared" ref="G23:G25" si="28">SUM(K23,O23,S23,AA23,AE23)*16+W23*12+AI23*10+AM23*12</f>
        <v>0</v>
      </c>
      <c r="H23" s="48">
        <f t="shared" ref="H23:H25" si="29">SUM(L23,P23,T23,AB23,AF23)*16+X23*12+AJ23*10+AN23*12</f>
        <v>32</v>
      </c>
      <c r="I23" s="48">
        <f t="shared" ref="I23:I25" si="30">SUM(M23,Q23,U23,AC23,AG23)*16+Y23*12+AK23*10+AO23*12</f>
        <v>0</v>
      </c>
      <c r="J23" s="49">
        <f>D23-F23</f>
        <v>28</v>
      </c>
      <c r="K23" s="377"/>
      <c r="L23" s="163">
        <v>2</v>
      </c>
      <c r="M23" s="163"/>
      <c r="N23" s="165">
        <v>2</v>
      </c>
      <c r="O23" s="162"/>
      <c r="P23" s="163"/>
      <c r="Q23" s="163"/>
      <c r="R23" s="165"/>
      <c r="S23" s="55"/>
      <c r="T23" s="48"/>
      <c r="U23" s="48"/>
      <c r="V23" s="49"/>
      <c r="W23" s="112"/>
      <c r="X23" s="86"/>
      <c r="Y23" s="86"/>
      <c r="Z23" s="178"/>
      <c r="AA23" s="162"/>
      <c r="AB23" s="163"/>
      <c r="AC23" s="163"/>
      <c r="AD23" s="165"/>
      <c r="AE23" s="162"/>
      <c r="AF23" s="163"/>
      <c r="AG23" s="163"/>
      <c r="AH23" s="165"/>
      <c r="AI23" s="162"/>
      <c r="AJ23" s="163"/>
      <c r="AK23" s="163"/>
      <c r="AL23" s="164"/>
      <c r="AM23" s="162"/>
      <c r="AN23" s="163"/>
      <c r="AO23" s="163"/>
      <c r="AP23" s="179"/>
      <c r="AQ23" s="155"/>
      <c r="AR23" s="156">
        <v>1</v>
      </c>
      <c r="AS23" s="157"/>
      <c r="AT23" s="117"/>
    </row>
    <row r="24" spans="1:47" s="34" customFormat="1" ht="60" customHeight="1">
      <c r="A24" s="180" t="s">
        <v>165</v>
      </c>
      <c r="B24" s="313" t="s">
        <v>163</v>
      </c>
      <c r="C24" s="35">
        <v>2</v>
      </c>
      <c r="D24" s="37">
        <f>C24*30</f>
        <v>60</v>
      </c>
      <c r="E24" s="118">
        <f t="shared" ref="E24" si="31">F24/D24*100</f>
        <v>53.333333333333336</v>
      </c>
      <c r="F24" s="35">
        <f t="shared" ref="F24" si="32">SUM(G24:I24)</f>
        <v>32</v>
      </c>
      <c r="G24" s="36">
        <v>16</v>
      </c>
      <c r="H24" s="36">
        <v>16</v>
      </c>
      <c r="I24" s="36">
        <f t="shared" ref="I24" si="33">SUM(M24,Q24,U24,AC24,AG24)*16+Y24*12+AK24*10+AO24*12</f>
        <v>0</v>
      </c>
      <c r="J24" s="37">
        <f>D24-F24</f>
        <v>28</v>
      </c>
      <c r="K24" s="378"/>
      <c r="L24" s="172"/>
      <c r="M24" s="172"/>
      <c r="N24" s="174"/>
      <c r="O24" s="171"/>
      <c r="P24" s="172"/>
      <c r="Q24" s="172"/>
      <c r="R24" s="174"/>
      <c r="S24" s="184"/>
      <c r="T24" s="172"/>
      <c r="U24" s="172"/>
      <c r="V24" s="174"/>
      <c r="W24" s="184"/>
      <c r="X24" s="172"/>
      <c r="Y24" s="172"/>
      <c r="Z24" s="174"/>
      <c r="AA24" s="171">
        <v>1</v>
      </c>
      <c r="AB24" s="172">
        <v>1</v>
      </c>
      <c r="AC24" s="172"/>
      <c r="AD24" s="174">
        <v>2</v>
      </c>
      <c r="AE24" s="171"/>
      <c r="AF24" s="172"/>
      <c r="AG24" s="172"/>
      <c r="AH24" s="174"/>
      <c r="AI24" s="171"/>
      <c r="AJ24" s="172"/>
      <c r="AK24" s="172"/>
      <c r="AL24" s="173"/>
      <c r="AM24" s="171"/>
      <c r="AN24" s="172"/>
      <c r="AO24" s="172"/>
      <c r="AP24" s="185"/>
      <c r="AQ24" s="171">
        <v>5</v>
      </c>
      <c r="AR24" s="186"/>
      <c r="AS24" s="176"/>
      <c r="AT24" s="117"/>
    </row>
    <row r="25" spans="1:47" s="34" customFormat="1" ht="46.5" customHeight="1" thickBot="1">
      <c r="A25" s="180" t="s">
        <v>167</v>
      </c>
      <c r="B25" s="69" t="s">
        <v>166</v>
      </c>
      <c r="C25" s="60">
        <v>2</v>
      </c>
      <c r="D25" s="62">
        <f>C25*30</f>
        <v>60</v>
      </c>
      <c r="E25" s="183">
        <f t="shared" ref="E25" si="34">F25/D25*100</f>
        <v>53.333333333333336</v>
      </c>
      <c r="F25" s="60">
        <f t="shared" ref="F25" si="35">SUM(G25:I25)</f>
        <v>32</v>
      </c>
      <c r="G25" s="61">
        <f t="shared" si="28"/>
        <v>16</v>
      </c>
      <c r="H25" s="61">
        <f t="shared" si="29"/>
        <v>16</v>
      </c>
      <c r="I25" s="61">
        <f t="shared" si="30"/>
        <v>0</v>
      </c>
      <c r="J25" s="62">
        <f>D25-F25</f>
        <v>28</v>
      </c>
      <c r="K25" s="378"/>
      <c r="L25" s="172"/>
      <c r="M25" s="172"/>
      <c r="N25" s="174"/>
      <c r="O25" s="171"/>
      <c r="P25" s="172"/>
      <c r="Q25" s="172"/>
      <c r="R25" s="174"/>
      <c r="S25" s="184">
        <v>1</v>
      </c>
      <c r="T25" s="172">
        <v>1</v>
      </c>
      <c r="U25" s="172"/>
      <c r="V25" s="174">
        <v>2</v>
      </c>
      <c r="W25" s="184"/>
      <c r="X25" s="172"/>
      <c r="Y25" s="172"/>
      <c r="Z25" s="174"/>
      <c r="AA25" s="171"/>
      <c r="AB25" s="172"/>
      <c r="AC25" s="172"/>
      <c r="AD25" s="174"/>
      <c r="AE25" s="171"/>
      <c r="AF25" s="172"/>
      <c r="AG25" s="172"/>
      <c r="AH25" s="174"/>
      <c r="AI25" s="171"/>
      <c r="AJ25" s="172"/>
      <c r="AK25" s="172"/>
      <c r="AL25" s="173"/>
      <c r="AM25" s="171"/>
      <c r="AN25" s="172"/>
      <c r="AO25" s="172"/>
      <c r="AP25" s="185"/>
      <c r="AQ25" s="171">
        <v>3</v>
      </c>
      <c r="AR25" s="186"/>
      <c r="AS25" s="176"/>
      <c r="AT25" s="117"/>
    </row>
    <row r="26" spans="1:47" ht="22.95" customHeight="1" thickBot="1">
      <c r="A26" s="533" t="s">
        <v>160</v>
      </c>
      <c r="B26" s="534"/>
      <c r="C26" s="411">
        <f>SUM(C27+C51)</f>
        <v>148</v>
      </c>
      <c r="D26" s="413">
        <f t="shared" ref="D26:J26" si="36">SUM(D27,D51)</f>
        <v>4440</v>
      </c>
      <c r="E26" s="425">
        <f t="shared" si="36"/>
        <v>1892</v>
      </c>
      <c r="F26" s="470">
        <f t="shared" si="36"/>
        <v>2328</v>
      </c>
      <c r="G26" s="471">
        <f t="shared" si="36"/>
        <v>1230</v>
      </c>
      <c r="H26" s="472">
        <f t="shared" si="36"/>
        <v>1066</v>
      </c>
      <c r="I26" s="472">
        <f t="shared" si="36"/>
        <v>32</v>
      </c>
      <c r="J26" s="473">
        <f t="shared" si="36"/>
        <v>2112</v>
      </c>
      <c r="K26" s="379"/>
      <c r="L26" s="188"/>
      <c r="M26" s="188"/>
      <c r="N26" s="189"/>
      <c r="O26" s="187"/>
      <c r="P26" s="188"/>
      <c r="Q26" s="188"/>
      <c r="R26" s="190"/>
      <c r="S26" s="187"/>
      <c r="T26" s="188"/>
      <c r="U26" s="188"/>
      <c r="V26" s="190"/>
      <c r="W26" s="187"/>
      <c r="X26" s="188"/>
      <c r="Y26" s="188"/>
      <c r="Z26" s="190"/>
      <c r="AA26" s="187"/>
      <c r="AB26" s="188"/>
      <c r="AC26" s="188"/>
      <c r="AD26" s="190"/>
      <c r="AE26" s="187"/>
      <c r="AF26" s="188"/>
      <c r="AG26" s="188"/>
      <c r="AH26" s="190"/>
      <c r="AI26" s="187"/>
      <c r="AJ26" s="188"/>
      <c r="AK26" s="188"/>
      <c r="AL26" s="189"/>
      <c r="AM26" s="187"/>
      <c r="AN26" s="188"/>
      <c r="AO26" s="188"/>
      <c r="AP26" s="191"/>
      <c r="AQ26" s="192"/>
      <c r="AR26" s="188"/>
      <c r="AS26" s="190"/>
      <c r="AT26" s="88">
        <f t="shared" ref="AT26:AT59" si="37">SUM(AP26,AL26,AH26,AD26,Z26,V26,R26,N26)-C26</f>
        <v>-148</v>
      </c>
    </row>
    <row r="27" spans="1:47" ht="16.2" thickBot="1">
      <c r="A27" s="195" t="s">
        <v>129</v>
      </c>
      <c r="B27" s="370" t="s">
        <v>29</v>
      </c>
      <c r="C27" s="411">
        <f>SUM(C28:C50)</f>
        <v>97</v>
      </c>
      <c r="D27" s="413">
        <f>SUM(D28:D50)</f>
        <v>2910</v>
      </c>
      <c r="E27" s="469">
        <f t="shared" ref="E27:J27" si="38">SUM(E28:E50)</f>
        <v>1212.6666666666667</v>
      </c>
      <c r="F27" s="411">
        <f t="shared" si="38"/>
        <v>1536</v>
      </c>
      <c r="G27" s="412">
        <f t="shared" si="38"/>
        <v>814</v>
      </c>
      <c r="H27" s="412">
        <f t="shared" si="38"/>
        <v>690</v>
      </c>
      <c r="I27" s="412">
        <f t="shared" si="38"/>
        <v>32</v>
      </c>
      <c r="J27" s="413">
        <f t="shared" si="38"/>
        <v>1374</v>
      </c>
      <c r="K27" s="379"/>
      <c r="L27" s="188"/>
      <c r="M27" s="188"/>
      <c r="N27" s="189"/>
      <c r="O27" s="187"/>
      <c r="P27" s="188"/>
      <c r="Q27" s="188"/>
      <c r="R27" s="190"/>
      <c r="S27" s="187"/>
      <c r="T27" s="188"/>
      <c r="U27" s="188"/>
      <c r="V27" s="190"/>
      <c r="W27" s="187"/>
      <c r="X27" s="188"/>
      <c r="Y27" s="188"/>
      <c r="Z27" s="190"/>
      <c r="AA27" s="187"/>
      <c r="AB27" s="188"/>
      <c r="AC27" s="188"/>
      <c r="AD27" s="190"/>
      <c r="AE27" s="187"/>
      <c r="AF27" s="188"/>
      <c r="AG27" s="188"/>
      <c r="AH27" s="190"/>
      <c r="AI27" s="187"/>
      <c r="AJ27" s="188"/>
      <c r="AK27" s="188"/>
      <c r="AL27" s="189"/>
      <c r="AM27" s="187"/>
      <c r="AN27" s="188"/>
      <c r="AO27" s="188"/>
      <c r="AP27" s="191"/>
      <c r="AQ27" s="192"/>
      <c r="AR27" s="188"/>
      <c r="AS27" s="190"/>
      <c r="AT27" s="88">
        <f t="shared" si="37"/>
        <v>-97</v>
      </c>
    </row>
    <row r="28" spans="1:47" ht="41.25" customHeight="1">
      <c r="A28" s="453" t="s">
        <v>130</v>
      </c>
      <c r="B28" s="366" t="s">
        <v>155</v>
      </c>
      <c r="C28" s="331">
        <v>2</v>
      </c>
      <c r="D28" s="304">
        <f t="shared" ref="D28" si="39">C28*30</f>
        <v>60</v>
      </c>
      <c r="E28" s="426">
        <f t="shared" ref="E28" si="40">F28/D28*100</f>
        <v>53.333333333333336</v>
      </c>
      <c r="F28" s="331">
        <f t="shared" ref="F28" si="41">SUM(G28:I28)</f>
        <v>32</v>
      </c>
      <c r="G28" s="48">
        <f t="shared" ref="G28:H28" si="42">SUM(K28,O28,S28,AA28,AE28)*16+W28*12+AI28*10+AM28*12</f>
        <v>16</v>
      </c>
      <c r="H28" s="48">
        <f t="shared" si="42"/>
        <v>16</v>
      </c>
      <c r="I28" s="48">
        <f t="shared" ref="I28" si="43">SUM(M28,Q28,U28,AC28,AG28,)*16+Y28*12+AK28*10+AO28*12</f>
        <v>0</v>
      </c>
      <c r="J28" s="304">
        <f t="shared" ref="J28" si="44">D28-F28</f>
        <v>28</v>
      </c>
      <c r="K28" s="196"/>
      <c r="L28" s="197"/>
      <c r="M28" s="197"/>
      <c r="N28" s="198"/>
      <c r="O28" s="199">
        <v>1</v>
      </c>
      <c r="P28" s="197">
        <v>1</v>
      </c>
      <c r="Q28" s="197"/>
      <c r="R28" s="200">
        <v>2</v>
      </c>
      <c r="S28" s="199"/>
      <c r="T28" s="197"/>
      <c r="U28" s="197"/>
      <c r="V28" s="200"/>
      <c r="W28" s="199"/>
      <c r="X28" s="197"/>
      <c r="Y28" s="197"/>
      <c r="Z28" s="200"/>
      <c r="AA28" s="199"/>
      <c r="AB28" s="197"/>
      <c r="AC28" s="197"/>
      <c r="AD28" s="200"/>
      <c r="AE28" s="199"/>
      <c r="AF28" s="197"/>
      <c r="AG28" s="197"/>
      <c r="AH28" s="200"/>
      <c r="AI28" s="199"/>
      <c r="AJ28" s="197"/>
      <c r="AK28" s="197"/>
      <c r="AL28" s="198"/>
      <c r="AM28" s="199"/>
      <c r="AN28" s="197"/>
      <c r="AO28" s="197"/>
      <c r="AP28" s="201"/>
      <c r="AQ28" s="193">
        <v>2</v>
      </c>
      <c r="AR28" s="197"/>
      <c r="AS28" s="200"/>
      <c r="AT28" s="88">
        <f t="shared" si="37"/>
        <v>0</v>
      </c>
    </row>
    <row r="29" spans="1:47" s="34" customFormat="1" ht="24.75" customHeight="1">
      <c r="A29" s="454" t="s">
        <v>168</v>
      </c>
      <c r="B29" s="451" t="s">
        <v>142</v>
      </c>
      <c r="C29" s="38">
        <v>3</v>
      </c>
      <c r="D29" s="40">
        <f t="shared" ref="D29" si="45">C29*30</f>
        <v>90</v>
      </c>
      <c r="E29" s="118">
        <f t="shared" ref="E29" si="46">F29/D29*100</f>
        <v>53.333333333333336</v>
      </c>
      <c r="F29" s="35">
        <f t="shared" ref="F29" si="47">SUM(G29:I29)</f>
        <v>48</v>
      </c>
      <c r="G29" s="36">
        <f t="shared" ref="G29:G50" si="48">SUM(K29,O29,S29,AA29,AE29)*16+W29*12+AI29*10+AM29*12</f>
        <v>32</v>
      </c>
      <c r="H29" s="36">
        <f t="shared" ref="H29:H50" si="49">SUM(L29,P29,T29,AB29,AF29)*16+X29*12+AJ29*10+AN29*12</f>
        <v>16</v>
      </c>
      <c r="I29" s="36">
        <f t="shared" ref="I29:I50" si="50">SUM(M29,Q29,U29,AC29,AG29)*16+Y29*12+AK29*10+AO29*12</f>
        <v>0</v>
      </c>
      <c r="J29" s="40">
        <f t="shared" ref="J29" si="51">D29-F29</f>
        <v>42</v>
      </c>
      <c r="K29" s="202"/>
      <c r="L29" s="203"/>
      <c r="M29" s="203"/>
      <c r="N29" s="204"/>
      <c r="O29" s="205"/>
      <c r="P29" s="203"/>
      <c r="Q29" s="203"/>
      <c r="R29" s="206"/>
      <c r="S29" s="205">
        <v>2</v>
      </c>
      <c r="T29" s="203">
        <v>1</v>
      </c>
      <c r="U29" s="203"/>
      <c r="V29" s="206">
        <v>3</v>
      </c>
      <c r="W29" s="205"/>
      <c r="X29" s="203"/>
      <c r="Y29" s="203"/>
      <c r="Z29" s="206"/>
      <c r="AA29" s="205"/>
      <c r="AB29" s="203"/>
      <c r="AC29" s="203"/>
      <c r="AD29" s="206"/>
      <c r="AE29" s="205"/>
      <c r="AF29" s="203"/>
      <c r="AG29" s="203"/>
      <c r="AH29" s="206">
        <f t="shared" ref="AH29" si="52">SUM(AE29:AG29)</f>
        <v>0</v>
      </c>
      <c r="AI29" s="205"/>
      <c r="AJ29" s="203"/>
      <c r="AK29" s="203"/>
      <c r="AL29" s="204">
        <f t="shared" ref="AL29" si="53">SUM(AI29:AK29)</f>
        <v>0</v>
      </c>
      <c r="AM29" s="205"/>
      <c r="AN29" s="203"/>
      <c r="AO29" s="203"/>
      <c r="AP29" s="113">
        <f t="shared" ref="AP29" si="54">SUM(AM29:AO29)</f>
        <v>0</v>
      </c>
      <c r="AQ29" s="205">
        <v>3</v>
      </c>
      <c r="AR29" s="207"/>
      <c r="AS29" s="206"/>
      <c r="AU29" s="34">
        <f t="shared" ref="AU29" si="55">(N29+R29+V29+Z29+AD29+AH29+AL29+AP29)-C29</f>
        <v>0</v>
      </c>
    </row>
    <row r="30" spans="1:47" ht="32.25" customHeight="1">
      <c r="A30" s="454" t="s">
        <v>131</v>
      </c>
      <c r="B30" s="85" t="s">
        <v>143</v>
      </c>
      <c r="C30" s="235">
        <v>4</v>
      </c>
      <c r="D30" s="305">
        <f t="shared" ref="D30" si="56">C30*30</f>
        <v>120</v>
      </c>
      <c r="E30" s="427">
        <f t="shared" ref="E30" si="57">F30/D30*100</f>
        <v>50</v>
      </c>
      <c r="F30" s="235">
        <f t="shared" ref="F30" si="58">SUM(G30:I30)</f>
        <v>60</v>
      </c>
      <c r="G30" s="36">
        <f t="shared" si="48"/>
        <v>36</v>
      </c>
      <c r="H30" s="36">
        <f t="shared" si="49"/>
        <v>24</v>
      </c>
      <c r="I30" s="36">
        <f t="shared" si="50"/>
        <v>0</v>
      </c>
      <c r="J30" s="305">
        <f t="shared" ref="J30" si="59">D30-F30</f>
        <v>60</v>
      </c>
      <c r="K30" s="196"/>
      <c r="L30" s="197"/>
      <c r="M30" s="197"/>
      <c r="N30" s="198"/>
      <c r="O30" s="199"/>
      <c r="P30" s="197"/>
      <c r="Q30" s="197"/>
      <c r="R30" s="200"/>
      <c r="S30" s="199"/>
      <c r="T30" s="197"/>
      <c r="U30" s="197"/>
      <c r="V30" s="200"/>
      <c r="W30" s="199">
        <v>3</v>
      </c>
      <c r="X30" s="197">
        <v>2</v>
      </c>
      <c r="Y30" s="197"/>
      <c r="Z30" s="200">
        <v>4</v>
      </c>
      <c r="AA30" s="199"/>
      <c r="AB30" s="197"/>
      <c r="AC30" s="197"/>
      <c r="AD30" s="200"/>
      <c r="AE30" s="199"/>
      <c r="AF30" s="197"/>
      <c r="AG30" s="197"/>
      <c r="AH30" s="200"/>
      <c r="AI30" s="199"/>
      <c r="AJ30" s="197"/>
      <c r="AK30" s="197"/>
      <c r="AL30" s="198"/>
      <c r="AM30" s="199"/>
      <c r="AN30" s="197"/>
      <c r="AO30" s="197"/>
      <c r="AP30" s="201"/>
      <c r="AQ30" s="199"/>
      <c r="AR30" s="194">
        <v>4</v>
      </c>
      <c r="AS30" s="200"/>
      <c r="AT30" s="88">
        <f t="shared" ref="AT30" si="60">SUM(AP30,AL30,AH30,AD30,Z30,V30,R30,N30)-C30</f>
        <v>0</v>
      </c>
    </row>
    <row r="31" spans="1:47" s="34" customFormat="1" ht="81.75" customHeight="1">
      <c r="A31" s="454" t="s">
        <v>131</v>
      </c>
      <c r="B31" s="77" t="s">
        <v>190</v>
      </c>
      <c r="C31" s="235">
        <v>4</v>
      </c>
      <c r="D31" s="305">
        <f t="shared" ref="D31:D36" si="61">C31*30</f>
        <v>120</v>
      </c>
      <c r="E31" s="427">
        <f t="shared" ref="E31:E36" si="62">F31/D31*100</f>
        <v>53.333333333333336</v>
      </c>
      <c r="F31" s="235">
        <f t="shared" ref="F31:F36" si="63">SUM(G31:I31)</f>
        <v>64</v>
      </c>
      <c r="G31" s="36">
        <f t="shared" si="48"/>
        <v>32</v>
      </c>
      <c r="H31" s="36">
        <f t="shared" si="49"/>
        <v>16</v>
      </c>
      <c r="I31" s="36">
        <f t="shared" si="50"/>
        <v>16</v>
      </c>
      <c r="J31" s="305">
        <f t="shared" ref="J31:J36" si="64">D31-F31</f>
        <v>56</v>
      </c>
      <c r="K31" s="196"/>
      <c r="L31" s="197"/>
      <c r="M31" s="197"/>
      <c r="N31" s="198"/>
      <c r="O31" s="199"/>
      <c r="P31" s="197"/>
      <c r="Q31" s="197"/>
      <c r="R31" s="200"/>
      <c r="S31" s="199">
        <v>2</v>
      </c>
      <c r="T31" s="197">
        <v>1</v>
      </c>
      <c r="U31" s="197">
        <v>1</v>
      </c>
      <c r="V31" s="200">
        <v>4</v>
      </c>
      <c r="W31" s="199"/>
      <c r="X31" s="197"/>
      <c r="Y31" s="197"/>
      <c r="Z31" s="200"/>
      <c r="AA31" s="199"/>
      <c r="AB31" s="197"/>
      <c r="AC31" s="197"/>
      <c r="AD31" s="200"/>
      <c r="AE31" s="199"/>
      <c r="AF31" s="197"/>
      <c r="AG31" s="197"/>
      <c r="AH31" s="200"/>
      <c r="AI31" s="199"/>
      <c r="AJ31" s="197"/>
      <c r="AK31" s="197"/>
      <c r="AL31" s="198"/>
      <c r="AM31" s="199"/>
      <c r="AN31" s="197"/>
      <c r="AO31" s="197"/>
      <c r="AP31" s="201"/>
      <c r="AQ31" s="193">
        <v>3</v>
      </c>
      <c r="AR31" s="197"/>
      <c r="AS31" s="200"/>
    </row>
    <row r="32" spans="1:47" ht="50.25" customHeight="1">
      <c r="A32" s="454" t="s">
        <v>132</v>
      </c>
      <c r="B32" s="85" t="s">
        <v>144</v>
      </c>
      <c r="C32" s="235">
        <v>4</v>
      </c>
      <c r="D32" s="305">
        <f t="shared" si="61"/>
        <v>120</v>
      </c>
      <c r="E32" s="427">
        <f t="shared" si="62"/>
        <v>53.333333333333336</v>
      </c>
      <c r="F32" s="235">
        <f t="shared" si="63"/>
        <v>64</v>
      </c>
      <c r="G32" s="36">
        <f t="shared" si="48"/>
        <v>32</v>
      </c>
      <c r="H32" s="36">
        <f t="shared" si="49"/>
        <v>16</v>
      </c>
      <c r="I32" s="36">
        <f t="shared" si="50"/>
        <v>16</v>
      </c>
      <c r="J32" s="305">
        <f t="shared" si="64"/>
        <v>56</v>
      </c>
      <c r="K32" s="196"/>
      <c r="L32" s="197"/>
      <c r="M32" s="197"/>
      <c r="N32" s="198"/>
      <c r="O32" s="199"/>
      <c r="P32" s="197"/>
      <c r="Q32" s="197"/>
      <c r="R32" s="200"/>
      <c r="S32" s="199">
        <v>2</v>
      </c>
      <c r="T32" s="197">
        <v>1</v>
      </c>
      <c r="U32" s="197">
        <v>1</v>
      </c>
      <c r="V32" s="200">
        <v>4</v>
      </c>
      <c r="W32" s="199"/>
      <c r="X32" s="197"/>
      <c r="Y32" s="197"/>
      <c r="Z32" s="200"/>
      <c r="AA32" s="199"/>
      <c r="AB32" s="197"/>
      <c r="AC32" s="197"/>
      <c r="AD32" s="200"/>
      <c r="AE32" s="199"/>
      <c r="AF32" s="197"/>
      <c r="AG32" s="197"/>
      <c r="AH32" s="200"/>
      <c r="AI32" s="199"/>
      <c r="AJ32" s="197"/>
      <c r="AK32" s="197"/>
      <c r="AL32" s="198"/>
      <c r="AM32" s="199"/>
      <c r="AN32" s="197"/>
      <c r="AO32" s="197"/>
      <c r="AP32" s="201"/>
      <c r="AQ32" s="199"/>
      <c r="AR32" s="194">
        <v>3</v>
      </c>
      <c r="AS32" s="200"/>
      <c r="AT32" s="88">
        <f t="shared" ref="AT32:AT34" si="65">SUM(AP32,AL32,AH32,AD32,Z32,V32,R32,N32)-C32</f>
        <v>0</v>
      </c>
    </row>
    <row r="33" spans="1:46" ht="55.5" customHeight="1">
      <c r="A33" s="454" t="s">
        <v>133</v>
      </c>
      <c r="B33" s="69" t="s">
        <v>145</v>
      </c>
      <c r="C33" s="235">
        <v>4</v>
      </c>
      <c r="D33" s="305">
        <f t="shared" si="61"/>
        <v>120</v>
      </c>
      <c r="E33" s="427">
        <f t="shared" si="62"/>
        <v>53.333333333333336</v>
      </c>
      <c r="F33" s="235">
        <f t="shared" si="63"/>
        <v>64</v>
      </c>
      <c r="G33" s="36">
        <f t="shared" si="48"/>
        <v>32</v>
      </c>
      <c r="H33" s="36">
        <f t="shared" si="49"/>
        <v>32</v>
      </c>
      <c r="I33" s="36">
        <f t="shared" si="50"/>
        <v>0</v>
      </c>
      <c r="J33" s="305">
        <f t="shared" si="64"/>
        <v>56</v>
      </c>
      <c r="K33" s="196"/>
      <c r="L33" s="197"/>
      <c r="M33" s="197"/>
      <c r="N33" s="198"/>
      <c r="O33" s="199"/>
      <c r="P33" s="197"/>
      <c r="Q33" s="197"/>
      <c r="R33" s="200"/>
      <c r="S33" s="199"/>
      <c r="T33" s="197"/>
      <c r="U33" s="197"/>
      <c r="V33" s="200"/>
      <c r="W33" s="199"/>
      <c r="X33" s="197"/>
      <c r="Y33" s="197"/>
      <c r="Z33" s="200"/>
      <c r="AA33" s="199"/>
      <c r="AB33" s="197"/>
      <c r="AC33" s="197"/>
      <c r="AD33" s="200"/>
      <c r="AE33" s="199">
        <v>2</v>
      </c>
      <c r="AF33" s="197">
        <v>2</v>
      </c>
      <c r="AG33" s="197"/>
      <c r="AH33" s="200">
        <v>4</v>
      </c>
      <c r="AI33" s="199"/>
      <c r="AJ33" s="197"/>
      <c r="AK33" s="197"/>
      <c r="AL33" s="198"/>
      <c r="AM33" s="199"/>
      <c r="AN33" s="197"/>
      <c r="AO33" s="197"/>
      <c r="AP33" s="201"/>
      <c r="AQ33" s="199"/>
      <c r="AR33" s="194">
        <v>6</v>
      </c>
      <c r="AS33" s="200"/>
      <c r="AT33" s="88">
        <f t="shared" si="65"/>
        <v>0</v>
      </c>
    </row>
    <row r="34" spans="1:46" s="214" customFormat="1" ht="45.75" customHeight="1">
      <c r="A34" s="454" t="s">
        <v>134</v>
      </c>
      <c r="B34" s="85" t="s">
        <v>146</v>
      </c>
      <c r="C34" s="235">
        <v>4</v>
      </c>
      <c r="D34" s="259">
        <f t="shared" si="61"/>
        <v>120</v>
      </c>
      <c r="E34" s="427">
        <f t="shared" si="62"/>
        <v>53.333333333333336</v>
      </c>
      <c r="F34" s="235">
        <f t="shared" si="63"/>
        <v>64</v>
      </c>
      <c r="G34" s="36">
        <f t="shared" si="48"/>
        <v>32</v>
      </c>
      <c r="H34" s="36">
        <f t="shared" si="49"/>
        <v>32</v>
      </c>
      <c r="I34" s="36">
        <f t="shared" si="50"/>
        <v>0</v>
      </c>
      <c r="J34" s="259">
        <f t="shared" si="64"/>
        <v>56</v>
      </c>
      <c r="K34" s="208"/>
      <c r="L34" s="209"/>
      <c r="M34" s="209"/>
      <c r="N34" s="210"/>
      <c r="O34" s="211"/>
      <c r="P34" s="209"/>
      <c r="Q34" s="209"/>
      <c r="R34" s="212"/>
      <c r="S34" s="211">
        <v>2</v>
      </c>
      <c r="T34" s="209">
        <v>2</v>
      </c>
      <c r="U34" s="209"/>
      <c r="V34" s="212">
        <v>4</v>
      </c>
      <c r="W34" s="211"/>
      <c r="X34" s="209"/>
      <c r="Y34" s="209"/>
      <c r="Z34" s="212"/>
      <c r="AA34" s="211"/>
      <c r="AB34" s="209"/>
      <c r="AC34" s="209"/>
      <c r="AD34" s="212"/>
      <c r="AE34" s="211"/>
      <c r="AF34" s="209"/>
      <c r="AG34" s="209"/>
      <c r="AH34" s="212"/>
      <c r="AI34" s="211"/>
      <c r="AJ34" s="209"/>
      <c r="AK34" s="209"/>
      <c r="AL34" s="210"/>
      <c r="AM34" s="211"/>
      <c r="AN34" s="209"/>
      <c r="AO34" s="209"/>
      <c r="AP34" s="213"/>
      <c r="AQ34" s="211">
        <v>3</v>
      </c>
      <c r="AR34" s="194"/>
      <c r="AS34" s="212"/>
      <c r="AT34" s="214">
        <f t="shared" si="65"/>
        <v>0</v>
      </c>
    </row>
    <row r="35" spans="1:46" s="214" customFormat="1" ht="60.75" customHeight="1">
      <c r="A35" s="454" t="s">
        <v>135</v>
      </c>
      <c r="B35" s="85" t="s">
        <v>147</v>
      </c>
      <c r="C35" s="235">
        <v>5</v>
      </c>
      <c r="D35" s="259">
        <f t="shared" si="61"/>
        <v>150</v>
      </c>
      <c r="E35" s="427">
        <f t="shared" si="62"/>
        <v>53.333333333333336</v>
      </c>
      <c r="F35" s="235">
        <f t="shared" si="63"/>
        <v>80</v>
      </c>
      <c r="G35" s="36">
        <f t="shared" si="48"/>
        <v>40</v>
      </c>
      <c r="H35" s="36">
        <v>40</v>
      </c>
      <c r="I35" s="36">
        <f t="shared" si="50"/>
        <v>0</v>
      </c>
      <c r="J35" s="259">
        <f t="shared" si="64"/>
        <v>70</v>
      </c>
      <c r="K35" s="208"/>
      <c r="L35" s="209"/>
      <c r="M35" s="209"/>
      <c r="N35" s="210"/>
      <c r="O35" s="211"/>
      <c r="P35" s="209"/>
      <c r="Q35" s="209"/>
      <c r="R35" s="212"/>
      <c r="S35" s="211">
        <v>1</v>
      </c>
      <c r="T35" s="209">
        <v>1</v>
      </c>
      <c r="U35" s="209"/>
      <c r="V35" s="212">
        <v>2</v>
      </c>
      <c r="W35" s="211">
        <v>2</v>
      </c>
      <c r="X35" s="209">
        <v>2</v>
      </c>
      <c r="Y35" s="209"/>
      <c r="Z35" s="212">
        <v>3</v>
      </c>
      <c r="AA35" s="211"/>
      <c r="AB35" s="209"/>
      <c r="AC35" s="209"/>
      <c r="AD35" s="212"/>
      <c r="AE35" s="211"/>
      <c r="AF35" s="209"/>
      <c r="AG35" s="209"/>
      <c r="AH35" s="212"/>
      <c r="AI35" s="211"/>
      <c r="AJ35" s="209"/>
      <c r="AK35" s="209"/>
      <c r="AL35" s="210"/>
      <c r="AM35" s="211"/>
      <c r="AN35" s="209"/>
      <c r="AO35" s="209"/>
      <c r="AP35" s="213"/>
      <c r="AQ35" s="211">
        <v>4</v>
      </c>
      <c r="AR35" s="194"/>
      <c r="AS35" s="212"/>
    </row>
    <row r="36" spans="1:46" s="214" customFormat="1" ht="0.75" customHeight="1">
      <c r="A36" s="454" t="s">
        <v>136</v>
      </c>
      <c r="B36" s="85" t="s">
        <v>189</v>
      </c>
      <c r="C36" s="235">
        <v>5</v>
      </c>
      <c r="D36" s="259">
        <f t="shared" si="61"/>
        <v>150</v>
      </c>
      <c r="E36" s="427">
        <f t="shared" si="62"/>
        <v>56.000000000000007</v>
      </c>
      <c r="F36" s="235">
        <f t="shared" si="63"/>
        <v>84</v>
      </c>
      <c r="G36" s="36">
        <f t="shared" si="48"/>
        <v>36</v>
      </c>
      <c r="H36" s="36">
        <f t="shared" si="49"/>
        <v>48</v>
      </c>
      <c r="I36" s="36">
        <f t="shared" si="50"/>
        <v>0</v>
      </c>
      <c r="J36" s="259">
        <f t="shared" si="64"/>
        <v>66</v>
      </c>
      <c r="K36" s="208"/>
      <c r="L36" s="209"/>
      <c r="M36" s="209"/>
      <c r="N36" s="210"/>
      <c r="O36" s="211"/>
      <c r="P36" s="209"/>
      <c r="Q36" s="209"/>
      <c r="R36" s="212"/>
      <c r="S36" s="211"/>
      <c r="T36" s="209"/>
      <c r="U36" s="209"/>
      <c r="V36" s="212"/>
      <c r="W36" s="211">
        <v>3</v>
      </c>
      <c r="X36" s="209">
        <v>4</v>
      </c>
      <c r="Y36" s="209"/>
      <c r="Z36" s="212">
        <v>5</v>
      </c>
      <c r="AA36" s="211"/>
      <c r="AB36" s="209"/>
      <c r="AC36" s="209"/>
      <c r="AD36" s="212"/>
      <c r="AE36" s="211"/>
      <c r="AF36" s="209"/>
      <c r="AG36" s="209"/>
      <c r="AH36" s="212"/>
      <c r="AI36" s="211"/>
      <c r="AJ36" s="209"/>
      <c r="AK36" s="209"/>
      <c r="AL36" s="210"/>
      <c r="AM36" s="211"/>
      <c r="AN36" s="209"/>
      <c r="AO36" s="209"/>
      <c r="AP36" s="213"/>
      <c r="AQ36" s="211"/>
      <c r="AR36" s="194">
        <v>4</v>
      </c>
      <c r="AS36" s="212"/>
    </row>
    <row r="37" spans="1:46" ht="42.75" hidden="1" customHeight="1">
      <c r="A37" s="454" t="s">
        <v>137</v>
      </c>
      <c r="B37" s="85" t="s">
        <v>187</v>
      </c>
      <c r="C37" s="235">
        <v>2</v>
      </c>
      <c r="D37" s="305">
        <f t="shared" ref="D37" si="66">C37*30</f>
        <v>60</v>
      </c>
      <c r="E37" s="427">
        <f t="shared" ref="E37" si="67">F37/D37*100</f>
        <v>53.333333333333336</v>
      </c>
      <c r="F37" s="235">
        <f t="shared" ref="F37" si="68">SUM(G37:I37)</f>
        <v>32</v>
      </c>
      <c r="G37" s="36">
        <f t="shared" si="48"/>
        <v>16</v>
      </c>
      <c r="H37" s="36">
        <f t="shared" si="49"/>
        <v>16</v>
      </c>
      <c r="I37" s="36">
        <f t="shared" si="50"/>
        <v>0</v>
      </c>
      <c r="J37" s="305">
        <f t="shared" ref="J37" si="69">D37-F37</f>
        <v>28</v>
      </c>
      <c r="K37" s="196"/>
      <c r="L37" s="197"/>
      <c r="M37" s="197"/>
      <c r="N37" s="198"/>
      <c r="O37" s="199">
        <v>1</v>
      </c>
      <c r="P37" s="197">
        <v>1</v>
      </c>
      <c r="Q37" s="197"/>
      <c r="R37" s="200">
        <v>2</v>
      </c>
      <c r="S37" s="199"/>
      <c r="T37" s="197"/>
      <c r="U37" s="197"/>
      <c r="V37" s="200"/>
      <c r="W37" s="199"/>
      <c r="X37" s="197"/>
      <c r="Y37" s="197"/>
      <c r="Z37" s="200"/>
      <c r="AA37" s="199"/>
      <c r="AB37" s="197"/>
      <c r="AC37" s="197"/>
      <c r="AD37" s="200"/>
      <c r="AE37" s="199"/>
      <c r="AF37" s="197"/>
      <c r="AG37" s="197"/>
      <c r="AH37" s="200"/>
      <c r="AI37" s="199"/>
      <c r="AJ37" s="197"/>
      <c r="AK37" s="197"/>
      <c r="AL37" s="198"/>
      <c r="AM37" s="199"/>
      <c r="AN37" s="197"/>
      <c r="AO37" s="197"/>
      <c r="AP37" s="201"/>
      <c r="AQ37" s="193"/>
      <c r="AR37" s="197">
        <v>2</v>
      </c>
      <c r="AS37" s="200"/>
      <c r="AT37" s="88">
        <f t="shared" si="37"/>
        <v>0</v>
      </c>
    </row>
    <row r="38" spans="1:46" ht="71.25" customHeight="1">
      <c r="A38" s="454" t="s">
        <v>138</v>
      </c>
      <c r="B38" s="85" t="s">
        <v>188</v>
      </c>
      <c r="C38" s="235">
        <v>5</v>
      </c>
      <c r="D38" s="305">
        <f t="shared" ref="D38:D49" si="70">C38*30</f>
        <v>150</v>
      </c>
      <c r="E38" s="427">
        <f t="shared" ref="E38:E49" si="71">F38/D38*100</f>
        <v>53.333333333333336</v>
      </c>
      <c r="F38" s="235">
        <f>SUM(G38:I38)</f>
        <v>80</v>
      </c>
      <c r="G38" s="36">
        <f t="shared" si="48"/>
        <v>48</v>
      </c>
      <c r="H38" s="36">
        <f t="shared" si="49"/>
        <v>32</v>
      </c>
      <c r="I38" s="36">
        <f t="shared" si="50"/>
        <v>0</v>
      </c>
      <c r="J38" s="305">
        <f t="shared" ref="J38:J49" si="72">D38-F38</f>
        <v>70</v>
      </c>
      <c r="K38" s="196"/>
      <c r="L38" s="197"/>
      <c r="M38" s="197"/>
      <c r="N38" s="198"/>
      <c r="O38" s="199"/>
      <c r="P38" s="197"/>
      <c r="Q38" s="197"/>
      <c r="R38" s="200"/>
      <c r="S38" s="199">
        <v>3</v>
      </c>
      <c r="T38" s="197">
        <v>2</v>
      </c>
      <c r="U38" s="197"/>
      <c r="V38" s="200">
        <v>5</v>
      </c>
      <c r="W38" s="199"/>
      <c r="X38" s="197"/>
      <c r="Y38" s="197"/>
      <c r="Z38" s="200"/>
      <c r="AA38" s="199"/>
      <c r="AB38" s="197"/>
      <c r="AC38" s="197"/>
      <c r="AD38" s="200"/>
      <c r="AE38" s="199"/>
      <c r="AF38" s="197"/>
      <c r="AG38" s="197"/>
      <c r="AH38" s="200"/>
      <c r="AI38" s="199"/>
      <c r="AJ38" s="197"/>
      <c r="AK38" s="197"/>
      <c r="AL38" s="198"/>
      <c r="AM38" s="199"/>
      <c r="AN38" s="197"/>
      <c r="AO38" s="197"/>
      <c r="AP38" s="201"/>
      <c r="AQ38" s="199"/>
      <c r="AR38" s="194">
        <v>3</v>
      </c>
      <c r="AS38" s="200"/>
      <c r="AT38" s="88">
        <f t="shared" ref="AT38:AT48" si="73">SUM(AP38,AL38,AH38,AD38,Z38,V38,R38,N38)-C38</f>
        <v>0</v>
      </c>
    </row>
    <row r="39" spans="1:46" ht="40.5" customHeight="1">
      <c r="A39" s="454" t="s">
        <v>139</v>
      </c>
      <c r="B39" s="85" t="s">
        <v>186</v>
      </c>
      <c r="C39" s="235">
        <v>6</v>
      </c>
      <c r="D39" s="305">
        <f t="shared" si="70"/>
        <v>180</v>
      </c>
      <c r="E39" s="427">
        <f t="shared" si="71"/>
        <v>53.333333333333336</v>
      </c>
      <c r="F39" s="235">
        <f t="shared" ref="F39:F49" si="74">SUM(G39:I39)</f>
        <v>96</v>
      </c>
      <c r="G39" s="36">
        <f t="shared" si="48"/>
        <v>48</v>
      </c>
      <c r="H39" s="36">
        <f t="shared" si="49"/>
        <v>48</v>
      </c>
      <c r="I39" s="36">
        <f t="shared" si="50"/>
        <v>0</v>
      </c>
      <c r="J39" s="305">
        <f t="shared" si="72"/>
        <v>84</v>
      </c>
      <c r="K39" s="196"/>
      <c r="L39" s="197"/>
      <c r="M39" s="197"/>
      <c r="N39" s="198"/>
      <c r="O39" s="199"/>
      <c r="P39" s="197"/>
      <c r="Q39" s="197"/>
      <c r="R39" s="200"/>
      <c r="S39" s="199"/>
      <c r="T39" s="197"/>
      <c r="U39" s="197"/>
      <c r="V39" s="200"/>
      <c r="W39" s="199"/>
      <c r="X39" s="197"/>
      <c r="Y39" s="197"/>
      <c r="Z39" s="200"/>
      <c r="AA39" s="199"/>
      <c r="AB39" s="197"/>
      <c r="AC39" s="197"/>
      <c r="AD39" s="200"/>
      <c r="AE39" s="199">
        <v>3</v>
      </c>
      <c r="AF39" s="197">
        <v>3</v>
      </c>
      <c r="AG39" s="197"/>
      <c r="AH39" s="200">
        <v>6</v>
      </c>
      <c r="AI39" s="199"/>
      <c r="AJ39" s="197"/>
      <c r="AK39" s="197"/>
      <c r="AL39" s="198"/>
      <c r="AM39" s="199"/>
      <c r="AN39" s="197"/>
      <c r="AO39" s="197"/>
      <c r="AP39" s="201"/>
      <c r="AQ39" s="199">
        <v>6</v>
      </c>
      <c r="AR39" s="194"/>
      <c r="AS39" s="200">
        <v>6</v>
      </c>
      <c r="AT39" s="88">
        <f t="shared" si="73"/>
        <v>0</v>
      </c>
    </row>
    <row r="40" spans="1:46" ht="43.5" customHeight="1">
      <c r="A40" s="454" t="s">
        <v>140</v>
      </c>
      <c r="B40" s="85" t="s">
        <v>185</v>
      </c>
      <c r="C40" s="235">
        <v>4</v>
      </c>
      <c r="D40" s="305">
        <f t="shared" si="70"/>
        <v>120</v>
      </c>
      <c r="E40" s="427">
        <f t="shared" si="71"/>
        <v>50</v>
      </c>
      <c r="F40" s="235">
        <f t="shared" si="74"/>
        <v>60</v>
      </c>
      <c r="G40" s="36">
        <f t="shared" si="48"/>
        <v>36</v>
      </c>
      <c r="H40" s="36">
        <f t="shared" si="49"/>
        <v>24</v>
      </c>
      <c r="I40" s="36">
        <f t="shared" si="50"/>
        <v>0</v>
      </c>
      <c r="J40" s="305">
        <f t="shared" si="72"/>
        <v>60</v>
      </c>
      <c r="K40" s="196"/>
      <c r="L40" s="197"/>
      <c r="M40" s="197"/>
      <c r="N40" s="198"/>
      <c r="O40" s="199"/>
      <c r="P40" s="197"/>
      <c r="Q40" s="197"/>
      <c r="R40" s="200"/>
      <c r="S40" s="199"/>
      <c r="T40" s="197"/>
      <c r="U40" s="197"/>
      <c r="V40" s="200"/>
      <c r="W40" s="199">
        <v>3</v>
      </c>
      <c r="X40" s="197">
        <v>2</v>
      </c>
      <c r="Y40" s="197"/>
      <c r="Z40" s="200">
        <v>4</v>
      </c>
      <c r="AA40" s="199"/>
      <c r="AB40" s="197"/>
      <c r="AC40" s="197"/>
      <c r="AD40" s="200"/>
      <c r="AE40" s="199"/>
      <c r="AF40" s="197"/>
      <c r="AG40" s="197"/>
      <c r="AH40" s="200"/>
      <c r="AI40" s="199"/>
      <c r="AJ40" s="197"/>
      <c r="AK40" s="197"/>
      <c r="AL40" s="198"/>
      <c r="AM40" s="199"/>
      <c r="AN40" s="197"/>
      <c r="AO40" s="197"/>
      <c r="AP40" s="201"/>
      <c r="AQ40" s="199">
        <v>4</v>
      </c>
      <c r="AR40" s="194"/>
      <c r="AS40" s="200"/>
      <c r="AT40" s="88">
        <f t="shared" si="73"/>
        <v>0</v>
      </c>
    </row>
    <row r="41" spans="1:46" ht="44.25" customHeight="1">
      <c r="A41" s="454" t="s">
        <v>169</v>
      </c>
      <c r="B41" s="85" t="s">
        <v>184</v>
      </c>
      <c r="C41" s="235">
        <v>5</v>
      </c>
      <c r="D41" s="305">
        <f t="shared" si="70"/>
        <v>150</v>
      </c>
      <c r="E41" s="427">
        <f t="shared" si="71"/>
        <v>53.333333333333336</v>
      </c>
      <c r="F41" s="235">
        <f t="shared" si="74"/>
        <v>80</v>
      </c>
      <c r="G41" s="36">
        <f t="shared" si="48"/>
        <v>48</v>
      </c>
      <c r="H41" s="36">
        <f t="shared" si="49"/>
        <v>32</v>
      </c>
      <c r="I41" s="36">
        <f t="shared" si="50"/>
        <v>0</v>
      </c>
      <c r="J41" s="305">
        <f t="shared" si="72"/>
        <v>70</v>
      </c>
      <c r="K41" s="196"/>
      <c r="L41" s="197"/>
      <c r="M41" s="197"/>
      <c r="N41" s="198"/>
      <c r="O41" s="199"/>
      <c r="P41" s="197"/>
      <c r="Q41" s="197"/>
      <c r="R41" s="200"/>
      <c r="S41" s="199"/>
      <c r="T41" s="197"/>
      <c r="U41" s="197"/>
      <c r="V41" s="200"/>
      <c r="W41" s="199"/>
      <c r="X41" s="197"/>
      <c r="Y41" s="197"/>
      <c r="Z41" s="200"/>
      <c r="AA41" s="199">
        <v>3</v>
      </c>
      <c r="AB41" s="197">
        <v>2</v>
      </c>
      <c r="AC41" s="197"/>
      <c r="AD41" s="200">
        <v>5</v>
      </c>
      <c r="AE41" s="199"/>
      <c r="AF41" s="197"/>
      <c r="AG41" s="197"/>
      <c r="AH41" s="200"/>
      <c r="AI41" s="199"/>
      <c r="AJ41" s="197"/>
      <c r="AK41" s="197"/>
      <c r="AL41" s="198"/>
      <c r="AM41" s="199"/>
      <c r="AN41" s="197"/>
      <c r="AO41" s="197"/>
      <c r="AP41" s="201"/>
      <c r="AQ41" s="199">
        <v>5</v>
      </c>
      <c r="AR41" s="194"/>
      <c r="AS41" s="200"/>
      <c r="AT41" s="88">
        <f t="shared" si="73"/>
        <v>0</v>
      </c>
    </row>
    <row r="42" spans="1:46" s="214" customFormat="1">
      <c r="A42" s="454" t="s">
        <v>170</v>
      </c>
      <c r="B42" s="366" t="s">
        <v>183</v>
      </c>
      <c r="C42" s="235">
        <v>4</v>
      </c>
      <c r="D42" s="259">
        <f t="shared" si="70"/>
        <v>120</v>
      </c>
      <c r="E42" s="427">
        <f t="shared" si="71"/>
        <v>50</v>
      </c>
      <c r="F42" s="235">
        <f t="shared" si="74"/>
        <v>60</v>
      </c>
      <c r="G42" s="36">
        <f t="shared" si="48"/>
        <v>30</v>
      </c>
      <c r="H42" s="36">
        <f t="shared" si="49"/>
        <v>30</v>
      </c>
      <c r="I42" s="36">
        <f t="shared" si="50"/>
        <v>0</v>
      </c>
      <c r="J42" s="259">
        <f t="shared" si="72"/>
        <v>60</v>
      </c>
      <c r="K42" s="208"/>
      <c r="L42" s="209"/>
      <c r="M42" s="209"/>
      <c r="N42" s="210"/>
      <c r="O42" s="211"/>
      <c r="P42" s="209"/>
      <c r="Q42" s="209"/>
      <c r="R42" s="212"/>
      <c r="S42" s="211"/>
      <c r="T42" s="209"/>
      <c r="U42" s="209"/>
      <c r="V42" s="212"/>
      <c r="W42" s="211"/>
      <c r="X42" s="209"/>
      <c r="Y42" s="209"/>
      <c r="Z42" s="212"/>
      <c r="AA42" s="211"/>
      <c r="AB42" s="209"/>
      <c r="AC42" s="209"/>
      <c r="AD42" s="212"/>
      <c r="AE42" s="211"/>
      <c r="AF42" s="209"/>
      <c r="AG42" s="209"/>
      <c r="AH42" s="212"/>
      <c r="AI42" s="211">
        <v>3</v>
      </c>
      <c r="AJ42" s="209">
        <v>3</v>
      </c>
      <c r="AK42" s="209"/>
      <c r="AL42" s="212">
        <v>4</v>
      </c>
      <c r="AM42" s="211"/>
      <c r="AN42" s="209"/>
      <c r="AO42" s="209"/>
      <c r="AP42" s="213"/>
      <c r="AQ42" s="211"/>
      <c r="AR42" s="194">
        <v>7</v>
      </c>
      <c r="AS42" s="212"/>
      <c r="AT42" s="214">
        <f t="shared" si="73"/>
        <v>0</v>
      </c>
    </row>
    <row r="43" spans="1:46" s="214" customFormat="1" ht="57" customHeight="1">
      <c r="A43" s="454" t="s">
        <v>171</v>
      </c>
      <c r="B43" s="85" t="s">
        <v>191</v>
      </c>
      <c r="C43" s="235">
        <v>6</v>
      </c>
      <c r="D43" s="259">
        <f t="shared" si="70"/>
        <v>180</v>
      </c>
      <c r="E43" s="427">
        <f t="shared" si="71"/>
        <v>53.333333333333336</v>
      </c>
      <c r="F43" s="235">
        <f t="shared" si="74"/>
        <v>96</v>
      </c>
      <c r="G43" s="36">
        <f t="shared" si="48"/>
        <v>48</v>
      </c>
      <c r="H43" s="36">
        <f t="shared" si="49"/>
        <v>48</v>
      </c>
      <c r="I43" s="36">
        <f t="shared" si="50"/>
        <v>0</v>
      </c>
      <c r="J43" s="259">
        <f t="shared" si="72"/>
        <v>84</v>
      </c>
      <c r="K43" s="208"/>
      <c r="L43" s="209"/>
      <c r="M43" s="209"/>
      <c r="N43" s="210"/>
      <c r="O43" s="211"/>
      <c r="P43" s="209"/>
      <c r="Q43" s="209"/>
      <c r="R43" s="212"/>
      <c r="S43" s="211"/>
      <c r="T43" s="209"/>
      <c r="U43" s="209"/>
      <c r="V43" s="212"/>
      <c r="W43" s="211"/>
      <c r="X43" s="209"/>
      <c r="Y43" s="209"/>
      <c r="Z43" s="212"/>
      <c r="AA43" s="211">
        <v>3</v>
      </c>
      <c r="AB43" s="209">
        <v>3</v>
      </c>
      <c r="AC43" s="209"/>
      <c r="AD43" s="212">
        <v>6</v>
      </c>
      <c r="AE43" s="211"/>
      <c r="AF43" s="209"/>
      <c r="AG43" s="209"/>
      <c r="AH43" s="212"/>
      <c r="AI43" s="211"/>
      <c r="AJ43" s="209"/>
      <c r="AK43" s="209"/>
      <c r="AL43" s="210"/>
      <c r="AM43" s="211"/>
      <c r="AN43" s="209"/>
      <c r="AO43" s="209"/>
      <c r="AP43" s="213"/>
      <c r="AQ43" s="211"/>
      <c r="AR43" s="194">
        <v>5</v>
      </c>
      <c r="AS43" s="212"/>
      <c r="AT43" s="214">
        <f t="shared" si="73"/>
        <v>0</v>
      </c>
    </row>
    <row r="44" spans="1:46" s="214" customFormat="1" ht="31.95" customHeight="1">
      <c r="A44" s="454" t="s">
        <v>172</v>
      </c>
      <c r="B44" s="85" t="s">
        <v>141</v>
      </c>
      <c r="C44" s="235">
        <v>4</v>
      </c>
      <c r="D44" s="259">
        <f t="shared" si="70"/>
        <v>120</v>
      </c>
      <c r="E44" s="427">
        <f t="shared" si="71"/>
        <v>50</v>
      </c>
      <c r="F44" s="235">
        <f t="shared" si="74"/>
        <v>60</v>
      </c>
      <c r="G44" s="36">
        <f t="shared" si="48"/>
        <v>30</v>
      </c>
      <c r="H44" s="36">
        <f t="shared" si="49"/>
        <v>30</v>
      </c>
      <c r="I44" s="36">
        <f t="shared" si="50"/>
        <v>0</v>
      </c>
      <c r="J44" s="259">
        <f t="shared" si="72"/>
        <v>60</v>
      </c>
      <c r="K44" s="208"/>
      <c r="L44" s="209"/>
      <c r="M44" s="209"/>
      <c r="N44" s="210"/>
      <c r="O44" s="211"/>
      <c r="P44" s="209"/>
      <c r="Q44" s="209"/>
      <c r="R44" s="212"/>
      <c r="S44" s="211"/>
      <c r="T44" s="209"/>
      <c r="U44" s="209"/>
      <c r="V44" s="212"/>
      <c r="W44" s="211"/>
      <c r="X44" s="209"/>
      <c r="Y44" s="209"/>
      <c r="Z44" s="212"/>
      <c r="AA44" s="211"/>
      <c r="AB44" s="209"/>
      <c r="AC44" s="209"/>
      <c r="AD44" s="212"/>
      <c r="AE44" s="211"/>
      <c r="AF44" s="209"/>
      <c r="AG44" s="209"/>
      <c r="AH44" s="212"/>
      <c r="AI44" s="211">
        <v>3</v>
      </c>
      <c r="AJ44" s="209">
        <v>3</v>
      </c>
      <c r="AK44" s="209"/>
      <c r="AL44" s="210">
        <v>4</v>
      </c>
      <c r="AM44" s="211"/>
      <c r="AN44" s="209"/>
      <c r="AO44" s="209"/>
      <c r="AP44" s="213"/>
      <c r="AQ44" s="211">
        <v>7</v>
      </c>
      <c r="AR44" s="194"/>
      <c r="AS44" s="212"/>
      <c r="AT44" s="214">
        <f t="shared" si="73"/>
        <v>0</v>
      </c>
    </row>
    <row r="45" spans="1:46" ht="43.5" customHeight="1">
      <c r="A45" s="454" t="s">
        <v>173</v>
      </c>
      <c r="B45" s="85" t="s">
        <v>182</v>
      </c>
      <c r="C45" s="235">
        <v>5</v>
      </c>
      <c r="D45" s="305">
        <f t="shared" si="70"/>
        <v>150</v>
      </c>
      <c r="E45" s="427">
        <f t="shared" si="71"/>
        <v>53.333333333333336</v>
      </c>
      <c r="F45" s="235">
        <f t="shared" si="74"/>
        <v>80</v>
      </c>
      <c r="G45" s="36">
        <f t="shared" si="48"/>
        <v>48</v>
      </c>
      <c r="H45" s="36">
        <f t="shared" si="49"/>
        <v>32</v>
      </c>
      <c r="I45" s="36">
        <f t="shared" si="50"/>
        <v>0</v>
      </c>
      <c r="J45" s="305">
        <f t="shared" si="72"/>
        <v>70</v>
      </c>
      <c r="K45" s="196"/>
      <c r="L45" s="197"/>
      <c r="M45" s="197"/>
      <c r="N45" s="198"/>
      <c r="O45" s="199"/>
      <c r="P45" s="197"/>
      <c r="Q45" s="197"/>
      <c r="R45" s="200"/>
      <c r="S45" s="199"/>
      <c r="T45" s="197"/>
      <c r="U45" s="197"/>
      <c r="V45" s="200"/>
      <c r="W45" s="199"/>
      <c r="X45" s="197"/>
      <c r="Y45" s="197"/>
      <c r="Z45" s="200"/>
      <c r="AA45" s="199">
        <v>3</v>
      </c>
      <c r="AB45" s="197">
        <v>2</v>
      </c>
      <c r="AC45" s="197"/>
      <c r="AD45" s="200">
        <v>5</v>
      </c>
      <c r="AE45" s="199"/>
      <c r="AF45" s="197"/>
      <c r="AG45" s="197"/>
      <c r="AH45" s="200"/>
      <c r="AI45" s="199"/>
      <c r="AJ45" s="197"/>
      <c r="AK45" s="197"/>
      <c r="AL45" s="200"/>
      <c r="AM45" s="199"/>
      <c r="AN45" s="197"/>
      <c r="AO45" s="197"/>
      <c r="AP45" s="201"/>
      <c r="AQ45" s="199"/>
      <c r="AR45" s="194">
        <v>5</v>
      </c>
      <c r="AS45" s="200">
        <v>5</v>
      </c>
      <c r="AT45" s="88">
        <f t="shared" si="73"/>
        <v>0</v>
      </c>
    </row>
    <row r="46" spans="1:46" ht="70.5" customHeight="1">
      <c r="A46" s="454" t="s">
        <v>174</v>
      </c>
      <c r="B46" s="85" t="s">
        <v>192</v>
      </c>
      <c r="C46" s="235">
        <v>4</v>
      </c>
      <c r="D46" s="305">
        <f t="shared" si="70"/>
        <v>120</v>
      </c>
      <c r="E46" s="427">
        <f t="shared" si="71"/>
        <v>53.333333333333336</v>
      </c>
      <c r="F46" s="235">
        <f t="shared" si="74"/>
        <v>64</v>
      </c>
      <c r="G46" s="36">
        <f t="shared" si="48"/>
        <v>32</v>
      </c>
      <c r="H46" s="36">
        <f t="shared" si="49"/>
        <v>32</v>
      </c>
      <c r="I46" s="36">
        <f t="shared" si="50"/>
        <v>0</v>
      </c>
      <c r="J46" s="305">
        <f t="shared" si="72"/>
        <v>56</v>
      </c>
      <c r="K46" s="196"/>
      <c r="L46" s="197"/>
      <c r="M46" s="197"/>
      <c r="N46" s="198"/>
      <c r="O46" s="199"/>
      <c r="P46" s="197"/>
      <c r="Q46" s="197"/>
      <c r="R46" s="200"/>
      <c r="S46" s="199"/>
      <c r="T46" s="197"/>
      <c r="U46" s="197"/>
      <c r="V46" s="200"/>
      <c r="W46" s="199"/>
      <c r="X46" s="197"/>
      <c r="Y46" s="197"/>
      <c r="Z46" s="200"/>
      <c r="AA46" s="199">
        <v>2</v>
      </c>
      <c r="AB46" s="197">
        <v>2</v>
      </c>
      <c r="AC46" s="197"/>
      <c r="AD46" s="200">
        <v>4</v>
      </c>
      <c r="AE46" s="199"/>
      <c r="AF46" s="197"/>
      <c r="AG46" s="197"/>
      <c r="AH46" s="200"/>
      <c r="AI46" s="199"/>
      <c r="AJ46" s="197"/>
      <c r="AK46" s="197"/>
      <c r="AL46" s="198"/>
      <c r="AM46" s="199"/>
      <c r="AN46" s="197"/>
      <c r="AO46" s="197"/>
      <c r="AP46" s="201"/>
      <c r="AQ46" s="199"/>
      <c r="AR46" s="194">
        <v>5</v>
      </c>
      <c r="AS46" s="200"/>
      <c r="AT46" s="88">
        <f t="shared" si="73"/>
        <v>0</v>
      </c>
    </row>
    <row r="47" spans="1:46" s="214" customFormat="1" ht="31.2">
      <c r="A47" s="454" t="s">
        <v>175</v>
      </c>
      <c r="B47" s="85" t="s">
        <v>179</v>
      </c>
      <c r="C47" s="235">
        <v>5</v>
      </c>
      <c r="D47" s="259">
        <f t="shared" si="70"/>
        <v>150</v>
      </c>
      <c r="E47" s="427">
        <f t="shared" si="71"/>
        <v>53.333333333333336</v>
      </c>
      <c r="F47" s="235">
        <f t="shared" si="74"/>
        <v>80</v>
      </c>
      <c r="G47" s="36">
        <f t="shared" si="48"/>
        <v>48</v>
      </c>
      <c r="H47" s="36">
        <f t="shared" si="49"/>
        <v>32</v>
      </c>
      <c r="I47" s="36">
        <f t="shared" si="50"/>
        <v>0</v>
      </c>
      <c r="J47" s="259">
        <f t="shared" si="72"/>
        <v>70</v>
      </c>
      <c r="K47" s="208"/>
      <c r="L47" s="209"/>
      <c r="M47" s="209"/>
      <c r="N47" s="210"/>
      <c r="O47" s="211"/>
      <c r="P47" s="209"/>
      <c r="Q47" s="209"/>
      <c r="R47" s="212"/>
      <c r="S47" s="211"/>
      <c r="T47" s="209"/>
      <c r="U47" s="209"/>
      <c r="V47" s="212"/>
      <c r="W47" s="211"/>
      <c r="X47" s="209"/>
      <c r="Y47" s="209"/>
      <c r="Z47" s="212"/>
      <c r="AA47" s="211"/>
      <c r="AB47" s="209"/>
      <c r="AC47" s="209"/>
      <c r="AD47" s="212"/>
      <c r="AE47" s="211">
        <v>3</v>
      </c>
      <c r="AF47" s="209">
        <v>2</v>
      </c>
      <c r="AG47" s="209"/>
      <c r="AH47" s="212">
        <v>5</v>
      </c>
      <c r="AI47" s="211"/>
      <c r="AJ47" s="209"/>
      <c r="AK47" s="209"/>
      <c r="AL47" s="210"/>
      <c r="AM47" s="211"/>
      <c r="AN47" s="209"/>
      <c r="AO47" s="209"/>
      <c r="AP47" s="213"/>
      <c r="AQ47" s="211"/>
      <c r="AR47" s="194">
        <v>6</v>
      </c>
      <c r="AS47" s="212">
        <v>6</v>
      </c>
      <c r="AT47" s="214">
        <f t="shared" si="73"/>
        <v>0</v>
      </c>
    </row>
    <row r="48" spans="1:46" s="214" customFormat="1" ht="55.5" customHeight="1">
      <c r="A48" s="454" t="s">
        <v>176</v>
      </c>
      <c r="B48" s="85" t="s">
        <v>180</v>
      </c>
      <c r="C48" s="235">
        <v>4</v>
      </c>
      <c r="D48" s="259">
        <f t="shared" si="70"/>
        <v>120</v>
      </c>
      <c r="E48" s="427">
        <f t="shared" si="71"/>
        <v>53.333333333333336</v>
      </c>
      <c r="F48" s="235">
        <f t="shared" si="74"/>
        <v>64</v>
      </c>
      <c r="G48" s="36">
        <f t="shared" si="48"/>
        <v>32</v>
      </c>
      <c r="H48" s="36">
        <f t="shared" si="49"/>
        <v>32</v>
      </c>
      <c r="I48" s="36">
        <f t="shared" si="50"/>
        <v>0</v>
      </c>
      <c r="J48" s="259">
        <f t="shared" si="72"/>
        <v>56</v>
      </c>
      <c r="K48" s="208"/>
      <c r="L48" s="209"/>
      <c r="M48" s="209"/>
      <c r="N48" s="210"/>
      <c r="O48" s="211"/>
      <c r="P48" s="209"/>
      <c r="Q48" s="209"/>
      <c r="R48" s="212"/>
      <c r="S48" s="211"/>
      <c r="T48" s="209"/>
      <c r="U48" s="209"/>
      <c r="V48" s="212"/>
      <c r="W48" s="211"/>
      <c r="X48" s="209"/>
      <c r="Y48" s="209"/>
      <c r="Z48" s="212"/>
      <c r="AA48" s="211"/>
      <c r="AB48" s="209"/>
      <c r="AC48" s="209"/>
      <c r="AD48" s="212"/>
      <c r="AE48" s="211">
        <v>2</v>
      </c>
      <c r="AF48" s="209">
        <v>2</v>
      </c>
      <c r="AG48" s="209"/>
      <c r="AH48" s="212">
        <v>4</v>
      </c>
      <c r="AI48" s="211"/>
      <c r="AJ48" s="209"/>
      <c r="AK48" s="209"/>
      <c r="AL48" s="210"/>
      <c r="AM48" s="211"/>
      <c r="AN48" s="209"/>
      <c r="AO48" s="209"/>
      <c r="AP48" s="213"/>
      <c r="AQ48" s="211">
        <v>6</v>
      </c>
      <c r="AR48" s="194"/>
      <c r="AS48" s="212"/>
      <c r="AT48" s="214">
        <f t="shared" si="73"/>
        <v>0</v>
      </c>
    </row>
    <row r="49" spans="1:47" s="34" customFormat="1" ht="45" customHeight="1">
      <c r="A49" s="454" t="s">
        <v>177</v>
      </c>
      <c r="B49" s="85" t="s">
        <v>181</v>
      </c>
      <c r="C49" s="38">
        <v>4</v>
      </c>
      <c r="D49" s="40">
        <f t="shared" si="70"/>
        <v>120</v>
      </c>
      <c r="E49" s="118">
        <f t="shared" si="71"/>
        <v>50</v>
      </c>
      <c r="F49" s="35">
        <f t="shared" si="74"/>
        <v>60</v>
      </c>
      <c r="G49" s="36">
        <f t="shared" ref="G49" si="75">SUM(K49,O49,S49,AA49,AE49)*16+W49*12+AI49*10+AM49*12</f>
        <v>30</v>
      </c>
      <c r="H49" s="36">
        <f t="shared" ref="H49" si="76">SUM(L49,P49,T49,AB49,AF49)*16+X49*12+AJ49*10+AN49*12</f>
        <v>30</v>
      </c>
      <c r="I49" s="36">
        <f t="shared" ref="I49" si="77">SUM(M49,Q49,U49,AC49,AG49)*16+Y49*12+AK49*10+AO49*12</f>
        <v>0</v>
      </c>
      <c r="J49" s="40">
        <f t="shared" si="72"/>
        <v>60</v>
      </c>
      <c r="K49" s="215"/>
      <c r="L49" s="216"/>
      <c r="M49" s="216"/>
      <c r="N49" s="217">
        <f t="shared" ref="N49" si="78">SUM(K49:M49)</f>
        <v>0</v>
      </c>
      <c r="O49" s="218"/>
      <c r="P49" s="216"/>
      <c r="Q49" s="216"/>
      <c r="R49" s="219">
        <f t="shared" ref="R49" si="79">SUM(O49:Q49)</f>
        <v>0</v>
      </c>
      <c r="S49" s="218"/>
      <c r="T49" s="216"/>
      <c r="U49" s="216"/>
      <c r="V49" s="219"/>
      <c r="W49" s="218"/>
      <c r="X49" s="216"/>
      <c r="Y49" s="216"/>
      <c r="Z49" s="219"/>
      <c r="AA49" s="218"/>
      <c r="AB49" s="216"/>
      <c r="AC49" s="216"/>
      <c r="AD49" s="219"/>
      <c r="AE49" s="218"/>
      <c r="AF49" s="216"/>
      <c r="AG49" s="216"/>
      <c r="AH49" s="219">
        <f t="shared" ref="AH49" si="80">SUM(AE49:AG49)</f>
        <v>0</v>
      </c>
      <c r="AI49" s="218">
        <v>3</v>
      </c>
      <c r="AJ49" s="216">
        <v>3</v>
      </c>
      <c r="AK49" s="216"/>
      <c r="AL49" s="219">
        <v>4</v>
      </c>
      <c r="AM49" s="218"/>
      <c r="AN49" s="216"/>
      <c r="AO49" s="216"/>
      <c r="AP49" s="120">
        <f t="shared" ref="AP49" si="81">SUM(AM49:AO49)</f>
        <v>0</v>
      </c>
      <c r="AQ49" s="218"/>
      <c r="AR49" s="194">
        <v>7</v>
      </c>
      <c r="AS49" s="219"/>
      <c r="AU49" s="34">
        <f t="shared" ref="AU49" si="82">(N49+R49+V49+Z49+AD49+AH49+AL49+AP49)-C49</f>
        <v>0</v>
      </c>
    </row>
    <row r="50" spans="1:47" s="34" customFormat="1" ht="45.75" customHeight="1" thickBot="1">
      <c r="A50" s="455" t="s">
        <v>178</v>
      </c>
      <c r="B50" s="452" t="s">
        <v>158</v>
      </c>
      <c r="C50" s="171">
        <v>4</v>
      </c>
      <c r="D50" s="174">
        <f t="shared" ref="D50" si="83">C50*30</f>
        <v>120</v>
      </c>
      <c r="E50" s="183">
        <f t="shared" ref="E50" si="84">F50/D50*100</f>
        <v>53.333333333333336</v>
      </c>
      <c r="F50" s="60">
        <f t="shared" ref="F50" si="85">SUM(G50:I50)</f>
        <v>64</v>
      </c>
      <c r="G50" s="61">
        <f t="shared" si="48"/>
        <v>32</v>
      </c>
      <c r="H50" s="61">
        <f t="shared" si="49"/>
        <v>32</v>
      </c>
      <c r="I50" s="61">
        <f t="shared" si="50"/>
        <v>0</v>
      </c>
      <c r="J50" s="174">
        <f t="shared" ref="J50" si="86">D50-F50</f>
        <v>56</v>
      </c>
      <c r="K50" s="215"/>
      <c r="L50" s="216"/>
      <c r="M50" s="216"/>
      <c r="N50" s="217">
        <f t="shared" ref="N50" si="87">SUM(K50:M50)</f>
        <v>0</v>
      </c>
      <c r="O50" s="218"/>
      <c r="P50" s="216"/>
      <c r="Q50" s="216"/>
      <c r="R50" s="219">
        <f t="shared" ref="R50" si="88">SUM(O50:Q50)</f>
        <v>0</v>
      </c>
      <c r="S50" s="218"/>
      <c r="T50" s="216"/>
      <c r="U50" s="216"/>
      <c r="V50" s="219"/>
      <c r="W50" s="218"/>
      <c r="X50" s="216"/>
      <c r="Y50" s="216"/>
      <c r="Z50" s="219"/>
      <c r="AA50" s="218">
        <v>2</v>
      </c>
      <c r="AB50" s="216">
        <v>2</v>
      </c>
      <c r="AC50" s="216"/>
      <c r="AD50" s="219">
        <v>4</v>
      </c>
      <c r="AE50" s="218"/>
      <c r="AF50" s="216"/>
      <c r="AG50" s="216"/>
      <c r="AH50" s="219">
        <f t="shared" ref="AH50" si="89">SUM(AE50:AG50)</f>
        <v>0</v>
      </c>
      <c r="AI50" s="218"/>
      <c r="AJ50" s="216"/>
      <c r="AK50" s="216"/>
      <c r="AL50" s="217">
        <f t="shared" ref="AL50" si="90">SUM(AI50:AK50)</f>
        <v>0</v>
      </c>
      <c r="AM50" s="218"/>
      <c r="AN50" s="216"/>
      <c r="AO50" s="216"/>
      <c r="AP50" s="120">
        <f t="shared" ref="AP50" si="91">SUM(AM50:AO50)</f>
        <v>0</v>
      </c>
      <c r="AQ50" s="218"/>
      <c r="AR50" s="194">
        <v>5</v>
      </c>
      <c r="AS50" s="219"/>
      <c r="AU50" s="34">
        <f t="shared" ref="AU50" si="92">(N50+R50+V50+Z50+AD50+AH50+AL50+AP50)-C50</f>
        <v>0</v>
      </c>
    </row>
    <row r="51" spans="1:47" s="214" customFormat="1" ht="38.25" customHeight="1" thickBot="1">
      <c r="A51" s="523" t="s">
        <v>194</v>
      </c>
      <c r="B51" s="524"/>
      <c r="C51" s="220">
        <f>SUM(C59+C52)</f>
        <v>51</v>
      </c>
      <c r="D51" s="387">
        <f t="shared" ref="D51:J51" si="93">SUM(D59+D52)</f>
        <v>1530</v>
      </c>
      <c r="E51" s="428">
        <f t="shared" si="93"/>
        <v>679.33333333333326</v>
      </c>
      <c r="F51" s="220">
        <f t="shared" si="93"/>
        <v>792</v>
      </c>
      <c r="G51" s="386">
        <f t="shared" si="93"/>
        <v>416</v>
      </c>
      <c r="H51" s="386">
        <f t="shared" si="93"/>
        <v>376</v>
      </c>
      <c r="I51" s="386">
        <f t="shared" si="93"/>
        <v>0</v>
      </c>
      <c r="J51" s="387">
        <f t="shared" si="93"/>
        <v>738</v>
      </c>
      <c r="K51" s="380"/>
      <c r="L51" s="222"/>
      <c r="M51" s="222"/>
      <c r="N51" s="223"/>
      <c r="O51" s="221"/>
      <c r="P51" s="222"/>
      <c r="Q51" s="222"/>
      <c r="R51" s="224"/>
      <c r="S51" s="221"/>
      <c r="T51" s="222"/>
      <c r="U51" s="222"/>
      <c r="V51" s="224"/>
      <c r="W51" s="221"/>
      <c r="X51" s="222"/>
      <c r="Y51" s="222"/>
      <c r="Z51" s="224"/>
      <c r="AA51" s="221"/>
      <c r="AB51" s="222"/>
      <c r="AC51" s="222"/>
      <c r="AD51" s="224"/>
      <c r="AE51" s="221"/>
      <c r="AF51" s="222"/>
      <c r="AG51" s="222"/>
      <c r="AH51" s="224"/>
      <c r="AI51" s="221"/>
      <c r="AJ51" s="222"/>
      <c r="AK51" s="222"/>
      <c r="AL51" s="223"/>
      <c r="AM51" s="221"/>
      <c r="AN51" s="222"/>
      <c r="AO51" s="222"/>
      <c r="AP51" s="225"/>
      <c r="AQ51" s="192"/>
      <c r="AR51" s="226"/>
      <c r="AS51" s="224"/>
    </row>
    <row r="52" spans="1:47" s="214" customFormat="1" ht="30.75" customHeight="1" thickBot="1">
      <c r="A52" s="227"/>
      <c r="B52" s="75" t="s">
        <v>51</v>
      </c>
      <c r="C52" s="464">
        <f>SUM(C53:C58)</f>
        <v>24</v>
      </c>
      <c r="D52" s="465">
        <f>SUM(D53:D58)</f>
        <v>720</v>
      </c>
      <c r="E52" s="429">
        <f t="shared" ref="E52:J52" si="94">SUM(E53:E58)</f>
        <v>308</v>
      </c>
      <c r="F52" s="466">
        <f t="shared" si="94"/>
        <v>368</v>
      </c>
      <c r="G52" s="467">
        <f t="shared" si="94"/>
        <v>192</v>
      </c>
      <c r="H52" s="467">
        <f t="shared" si="94"/>
        <v>176</v>
      </c>
      <c r="I52" s="467">
        <f t="shared" si="94"/>
        <v>0</v>
      </c>
      <c r="J52" s="468">
        <f t="shared" si="94"/>
        <v>352</v>
      </c>
      <c r="K52" s="380"/>
      <c r="L52" s="222"/>
      <c r="M52" s="222"/>
      <c r="N52" s="223"/>
      <c r="O52" s="221"/>
      <c r="P52" s="222"/>
      <c r="Q52" s="222"/>
      <c r="R52" s="224"/>
      <c r="S52" s="221"/>
      <c r="T52" s="222"/>
      <c r="U52" s="222"/>
      <c r="V52" s="224"/>
      <c r="W52" s="221"/>
      <c r="X52" s="222"/>
      <c r="Y52" s="222"/>
      <c r="Z52" s="224"/>
      <c r="AA52" s="221"/>
      <c r="AB52" s="222"/>
      <c r="AC52" s="222"/>
      <c r="AD52" s="224"/>
      <c r="AE52" s="221"/>
      <c r="AF52" s="222"/>
      <c r="AG52" s="222"/>
      <c r="AH52" s="224"/>
      <c r="AI52" s="221"/>
      <c r="AJ52" s="222"/>
      <c r="AK52" s="222"/>
      <c r="AL52" s="223"/>
      <c r="AM52" s="221"/>
      <c r="AN52" s="222"/>
      <c r="AO52" s="222"/>
      <c r="AP52" s="225"/>
      <c r="AQ52" s="192"/>
      <c r="AR52" s="226"/>
      <c r="AS52" s="224"/>
      <c r="AT52" s="214">
        <f>SUM(AP52,AL52,AH52,AD52,Z52,V52,R52,N52)-C51</f>
        <v>-51</v>
      </c>
    </row>
    <row r="53" spans="1:47" s="214" customFormat="1" ht="34.5" customHeight="1">
      <c r="A53" s="447" t="s">
        <v>195</v>
      </c>
      <c r="B53" s="408" t="s">
        <v>157</v>
      </c>
      <c r="C53" s="331">
        <v>4</v>
      </c>
      <c r="D53" s="251">
        <f t="shared" ref="D53:D54" si="95">C53*30</f>
        <v>120</v>
      </c>
      <c r="E53" s="426">
        <f t="shared" ref="E53:E54" si="96">F53/D53*100</f>
        <v>53.333333333333336</v>
      </c>
      <c r="F53" s="331">
        <f t="shared" ref="F53:F58" si="97">SUM(G53:I53)</f>
        <v>64</v>
      </c>
      <c r="G53" s="48">
        <f t="shared" ref="G53:G57" si="98">SUM(K53,O53,S53,AA53,AE53)*16+W53*12+AI53*10+AM53*12</f>
        <v>32</v>
      </c>
      <c r="H53" s="48">
        <f t="shared" ref="H53:H57" si="99">SUM(L53,P53,T53,AB53,AF53)*16+X53*12+AJ53*10+AN53*12</f>
        <v>32</v>
      </c>
      <c r="I53" s="48">
        <f t="shared" ref="I53:I58" si="100">SUM(M53,Q53,U53,AC53,AG53)*16+Y53*12+AK53*10+AO53*12</f>
        <v>0</v>
      </c>
      <c r="J53" s="251">
        <f t="shared" ref="J53:J58" si="101">D53-F53</f>
        <v>56</v>
      </c>
      <c r="K53" s="228"/>
      <c r="L53" s="229"/>
      <c r="M53" s="229"/>
      <c r="N53" s="230"/>
      <c r="O53" s="231"/>
      <c r="P53" s="229"/>
      <c r="Q53" s="229"/>
      <c r="R53" s="232"/>
      <c r="S53" s="231"/>
      <c r="T53" s="229"/>
      <c r="U53" s="229"/>
      <c r="V53" s="232"/>
      <c r="W53" s="231"/>
      <c r="X53" s="229"/>
      <c r="Y53" s="229"/>
      <c r="Z53" s="232"/>
      <c r="AA53" s="231"/>
      <c r="AB53" s="229"/>
      <c r="AC53" s="229"/>
      <c r="AD53" s="232"/>
      <c r="AE53" s="231">
        <v>2</v>
      </c>
      <c r="AF53" s="229">
        <v>2</v>
      </c>
      <c r="AG53" s="229"/>
      <c r="AH53" s="230">
        <v>4</v>
      </c>
      <c r="AI53" s="231"/>
      <c r="AJ53" s="229"/>
      <c r="AK53" s="229"/>
      <c r="AL53" s="230"/>
      <c r="AM53" s="231"/>
      <c r="AN53" s="229"/>
      <c r="AO53" s="229"/>
      <c r="AP53" s="233"/>
      <c r="AQ53" s="234"/>
      <c r="AR53" s="207">
        <v>6</v>
      </c>
      <c r="AS53" s="232">
        <v>6</v>
      </c>
      <c r="AT53" s="214">
        <f t="shared" si="37"/>
        <v>0</v>
      </c>
    </row>
    <row r="54" spans="1:47" s="214" customFormat="1" ht="36" customHeight="1">
      <c r="A54" s="448" t="s">
        <v>196</v>
      </c>
      <c r="B54" s="85" t="s">
        <v>193</v>
      </c>
      <c r="C54" s="235">
        <v>3</v>
      </c>
      <c r="D54" s="259">
        <f t="shared" si="95"/>
        <v>90</v>
      </c>
      <c r="E54" s="427">
        <f t="shared" si="96"/>
        <v>53.333333333333336</v>
      </c>
      <c r="F54" s="235">
        <f t="shared" si="97"/>
        <v>48</v>
      </c>
      <c r="G54" s="36">
        <f t="shared" si="98"/>
        <v>32</v>
      </c>
      <c r="H54" s="36">
        <f t="shared" si="99"/>
        <v>16</v>
      </c>
      <c r="I54" s="36">
        <f t="shared" si="100"/>
        <v>0</v>
      </c>
      <c r="J54" s="259">
        <f t="shared" si="101"/>
        <v>42</v>
      </c>
      <c r="K54" s="208"/>
      <c r="L54" s="209"/>
      <c r="M54" s="209"/>
      <c r="N54" s="210"/>
      <c r="O54" s="211"/>
      <c r="P54" s="209"/>
      <c r="Q54" s="209"/>
      <c r="R54" s="212"/>
      <c r="S54" s="211"/>
      <c r="T54" s="209"/>
      <c r="U54" s="209"/>
      <c r="V54" s="212"/>
      <c r="W54" s="211"/>
      <c r="X54" s="209"/>
      <c r="Y54" s="209"/>
      <c r="Z54" s="212"/>
      <c r="AA54" s="211"/>
      <c r="AB54" s="209"/>
      <c r="AC54" s="209"/>
      <c r="AD54" s="212"/>
      <c r="AE54" s="211">
        <v>2</v>
      </c>
      <c r="AF54" s="209">
        <v>1</v>
      </c>
      <c r="AG54" s="209"/>
      <c r="AH54" s="212">
        <v>3</v>
      </c>
      <c r="AI54" s="211"/>
      <c r="AJ54" s="209"/>
      <c r="AK54" s="209"/>
      <c r="AL54" s="210"/>
      <c r="AM54" s="211"/>
      <c r="AN54" s="209"/>
      <c r="AO54" s="209"/>
      <c r="AP54" s="213"/>
      <c r="AQ54" s="193">
        <v>6</v>
      </c>
      <c r="AR54" s="194"/>
      <c r="AS54" s="212"/>
      <c r="AT54" s="214">
        <f t="shared" si="37"/>
        <v>0</v>
      </c>
    </row>
    <row r="55" spans="1:47" s="214" customFormat="1" ht="57.75" customHeight="1">
      <c r="A55" s="448" t="s">
        <v>197</v>
      </c>
      <c r="B55" s="85" t="s">
        <v>156</v>
      </c>
      <c r="C55" s="235">
        <v>4</v>
      </c>
      <c r="D55" s="259">
        <f>C55*30</f>
        <v>120</v>
      </c>
      <c r="E55" s="427">
        <f>F55/D55*100</f>
        <v>50</v>
      </c>
      <c r="F55" s="235">
        <f t="shared" si="97"/>
        <v>60</v>
      </c>
      <c r="G55" s="36">
        <f t="shared" si="98"/>
        <v>30</v>
      </c>
      <c r="H55" s="36">
        <f t="shared" si="99"/>
        <v>30</v>
      </c>
      <c r="I55" s="36">
        <f t="shared" si="100"/>
        <v>0</v>
      </c>
      <c r="J55" s="259">
        <f t="shared" si="101"/>
        <v>60</v>
      </c>
      <c r="K55" s="208"/>
      <c r="L55" s="209"/>
      <c r="M55" s="209"/>
      <c r="N55" s="210"/>
      <c r="O55" s="211"/>
      <c r="P55" s="209"/>
      <c r="Q55" s="209"/>
      <c r="R55" s="212"/>
      <c r="S55" s="211"/>
      <c r="T55" s="209"/>
      <c r="U55" s="209"/>
      <c r="V55" s="212"/>
      <c r="W55" s="211"/>
      <c r="X55" s="209"/>
      <c r="Y55" s="209"/>
      <c r="Z55" s="212"/>
      <c r="AA55" s="211"/>
      <c r="AB55" s="209"/>
      <c r="AC55" s="209"/>
      <c r="AD55" s="212"/>
      <c r="AE55" s="211"/>
      <c r="AF55" s="209"/>
      <c r="AG55" s="209"/>
      <c r="AH55" s="212"/>
      <c r="AI55" s="211">
        <v>3</v>
      </c>
      <c r="AJ55" s="209">
        <v>3</v>
      </c>
      <c r="AK55" s="209"/>
      <c r="AL55" s="210">
        <v>4</v>
      </c>
      <c r="AM55" s="211"/>
      <c r="AN55" s="209"/>
      <c r="AO55" s="209"/>
      <c r="AP55" s="213"/>
      <c r="AQ55" s="193"/>
      <c r="AR55" s="194">
        <v>7</v>
      </c>
      <c r="AS55" s="212"/>
      <c r="AT55" s="214">
        <f t="shared" si="37"/>
        <v>0</v>
      </c>
    </row>
    <row r="56" spans="1:47" s="214" customFormat="1" ht="51" customHeight="1">
      <c r="A56" s="448" t="s">
        <v>198</v>
      </c>
      <c r="B56" s="85" t="s">
        <v>201</v>
      </c>
      <c r="C56" s="235">
        <v>5</v>
      </c>
      <c r="D56" s="259">
        <f>C56*30</f>
        <v>150</v>
      </c>
      <c r="E56" s="427">
        <f>F56/D56*100</f>
        <v>48</v>
      </c>
      <c r="F56" s="235">
        <f t="shared" si="97"/>
        <v>72</v>
      </c>
      <c r="G56" s="36">
        <f t="shared" si="98"/>
        <v>36</v>
      </c>
      <c r="H56" s="36">
        <v>36</v>
      </c>
      <c r="I56" s="36">
        <f t="shared" si="100"/>
        <v>0</v>
      </c>
      <c r="J56" s="259">
        <f t="shared" si="101"/>
        <v>78</v>
      </c>
      <c r="K56" s="208"/>
      <c r="L56" s="209"/>
      <c r="M56" s="209"/>
      <c r="N56" s="210"/>
      <c r="O56" s="211"/>
      <c r="P56" s="209"/>
      <c r="Q56" s="209"/>
      <c r="R56" s="212"/>
      <c r="S56" s="211"/>
      <c r="T56" s="209"/>
      <c r="U56" s="209"/>
      <c r="V56" s="212"/>
      <c r="W56" s="211"/>
      <c r="X56" s="209"/>
      <c r="Y56" s="209"/>
      <c r="Z56" s="212"/>
      <c r="AA56" s="211"/>
      <c r="AB56" s="209"/>
      <c r="AC56" s="209"/>
      <c r="AD56" s="212"/>
      <c r="AE56" s="211"/>
      <c r="AF56" s="209"/>
      <c r="AG56" s="209"/>
      <c r="AH56" s="212"/>
      <c r="AI56" s="211"/>
      <c r="AJ56" s="209"/>
      <c r="AK56" s="209"/>
      <c r="AL56" s="210"/>
      <c r="AM56" s="211">
        <v>3</v>
      </c>
      <c r="AN56" s="209">
        <v>4</v>
      </c>
      <c r="AO56" s="209"/>
      <c r="AP56" s="213">
        <v>5</v>
      </c>
      <c r="AQ56" s="193"/>
      <c r="AR56" s="194">
        <v>8</v>
      </c>
      <c r="AS56" s="212">
        <v>8</v>
      </c>
      <c r="AT56" s="214">
        <f t="shared" si="37"/>
        <v>0</v>
      </c>
    </row>
    <row r="57" spans="1:47" s="214" customFormat="1" ht="72.75" customHeight="1">
      <c r="A57" s="448" t="s">
        <v>199</v>
      </c>
      <c r="B57" s="85" t="s">
        <v>202</v>
      </c>
      <c r="C57" s="235">
        <v>4</v>
      </c>
      <c r="D57" s="259">
        <f>C57*30</f>
        <v>120</v>
      </c>
      <c r="E57" s="427">
        <f>F57/D57*100</f>
        <v>50</v>
      </c>
      <c r="F57" s="235">
        <f t="shared" si="97"/>
        <v>60</v>
      </c>
      <c r="G57" s="36">
        <f t="shared" si="98"/>
        <v>30</v>
      </c>
      <c r="H57" s="36">
        <f t="shared" si="99"/>
        <v>30</v>
      </c>
      <c r="I57" s="36">
        <f t="shared" si="100"/>
        <v>0</v>
      </c>
      <c r="J57" s="259">
        <f t="shared" si="101"/>
        <v>60</v>
      </c>
      <c r="K57" s="208"/>
      <c r="L57" s="209"/>
      <c r="M57" s="209"/>
      <c r="N57" s="210"/>
      <c r="O57" s="211"/>
      <c r="P57" s="209"/>
      <c r="Q57" s="209"/>
      <c r="R57" s="212"/>
      <c r="S57" s="211"/>
      <c r="T57" s="209"/>
      <c r="U57" s="209"/>
      <c r="V57" s="212"/>
      <c r="W57" s="211"/>
      <c r="X57" s="209"/>
      <c r="Y57" s="209"/>
      <c r="Z57" s="212"/>
      <c r="AA57" s="211"/>
      <c r="AB57" s="209"/>
      <c r="AC57" s="209"/>
      <c r="AD57" s="212"/>
      <c r="AE57" s="211"/>
      <c r="AF57" s="209"/>
      <c r="AG57" s="209"/>
      <c r="AH57" s="212"/>
      <c r="AI57" s="211">
        <v>3</v>
      </c>
      <c r="AJ57" s="209">
        <v>3</v>
      </c>
      <c r="AK57" s="209"/>
      <c r="AL57" s="212">
        <v>4</v>
      </c>
      <c r="AM57" s="211"/>
      <c r="AN57" s="209"/>
      <c r="AO57" s="209"/>
      <c r="AP57" s="213"/>
      <c r="AQ57" s="193">
        <v>7</v>
      </c>
      <c r="AR57" s="194"/>
      <c r="AS57" s="212"/>
      <c r="AT57" s="214">
        <f t="shared" si="37"/>
        <v>0</v>
      </c>
    </row>
    <row r="58" spans="1:47" s="214" customFormat="1" ht="44.25" customHeight="1" thickBot="1">
      <c r="A58" s="449" t="s">
        <v>200</v>
      </c>
      <c r="B58" s="446" t="s">
        <v>45</v>
      </c>
      <c r="C58" s="330">
        <v>4</v>
      </c>
      <c r="D58" s="268">
        <f>C58*30</f>
        <v>120</v>
      </c>
      <c r="E58" s="456">
        <f>F58/D58*100</f>
        <v>53.333333333333336</v>
      </c>
      <c r="F58" s="330">
        <f t="shared" si="97"/>
        <v>64</v>
      </c>
      <c r="G58" s="61">
        <v>32</v>
      </c>
      <c r="H58" s="61">
        <v>32</v>
      </c>
      <c r="I58" s="61">
        <f t="shared" si="100"/>
        <v>0</v>
      </c>
      <c r="J58" s="268">
        <f t="shared" si="101"/>
        <v>56</v>
      </c>
      <c r="K58" s="381"/>
      <c r="L58" s="236"/>
      <c r="M58" s="236"/>
      <c r="N58" s="239"/>
      <c r="O58" s="238">
        <v>2</v>
      </c>
      <c r="P58" s="236">
        <v>2</v>
      </c>
      <c r="Q58" s="236"/>
      <c r="R58" s="239">
        <v>4</v>
      </c>
      <c r="S58" s="238"/>
      <c r="T58" s="236"/>
      <c r="U58" s="236"/>
      <c r="V58" s="239"/>
      <c r="W58" s="238"/>
      <c r="X58" s="236"/>
      <c r="Y58" s="236"/>
      <c r="Z58" s="239"/>
      <c r="AA58" s="238"/>
      <c r="AB58" s="236"/>
      <c r="AC58" s="236"/>
      <c r="AD58" s="239"/>
      <c r="AE58" s="238"/>
      <c r="AF58" s="236"/>
      <c r="AG58" s="236"/>
      <c r="AH58" s="239"/>
      <c r="AI58" s="238"/>
      <c r="AJ58" s="236"/>
      <c r="AK58" s="236"/>
      <c r="AL58" s="237"/>
      <c r="AM58" s="238"/>
      <c r="AN58" s="236"/>
      <c r="AO58" s="236"/>
      <c r="AP58" s="240"/>
      <c r="AQ58" s="241">
        <v>2</v>
      </c>
      <c r="AR58" s="242"/>
      <c r="AS58" s="239"/>
      <c r="AT58" s="214">
        <f t="shared" si="37"/>
        <v>0</v>
      </c>
    </row>
    <row r="59" spans="1:47" s="250" customFormat="1" ht="33" customHeight="1" thickBot="1">
      <c r="A59" s="520" t="s">
        <v>203</v>
      </c>
      <c r="B59" s="521"/>
      <c r="C59" s="220">
        <f t="shared" ref="C59:J59" si="102">SUM(C60:C73)</f>
        <v>27</v>
      </c>
      <c r="D59" s="220">
        <f t="shared" si="102"/>
        <v>810</v>
      </c>
      <c r="E59" s="463">
        <f t="shared" si="102"/>
        <v>371.33333333333331</v>
      </c>
      <c r="F59" s="220">
        <f t="shared" si="102"/>
        <v>424</v>
      </c>
      <c r="G59" s="386">
        <f t="shared" si="102"/>
        <v>224</v>
      </c>
      <c r="H59" s="386">
        <f t="shared" si="102"/>
        <v>200</v>
      </c>
      <c r="I59" s="386">
        <f t="shared" si="102"/>
        <v>0</v>
      </c>
      <c r="J59" s="387">
        <f t="shared" si="102"/>
        <v>386</v>
      </c>
      <c r="K59" s="243"/>
      <c r="L59" s="244"/>
      <c r="M59" s="244"/>
      <c r="N59" s="245"/>
      <c r="O59" s="246"/>
      <c r="P59" s="244"/>
      <c r="Q59" s="244"/>
      <c r="R59" s="247"/>
      <c r="S59" s="246"/>
      <c r="T59" s="244"/>
      <c r="U59" s="244"/>
      <c r="V59" s="247"/>
      <c r="W59" s="246"/>
      <c r="X59" s="244"/>
      <c r="Y59" s="244"/>
      <c r="Z59" s="247"/>
      <c r="AA59" s="246"/>
      <c r="AB59" s="244"/>
      <c r="AC59" s="244"/>
      <c r="AD59" s="247"/>
      <c r="AE59" s="246"/>
      <c r="AF59" s="244"/>
      <c r="AG59" s="244"/>
      <c r="AH59" s="247"/>
      <c r="AI59" s="246"/>
      <c r="AJ59" s="244"/>
      <c r="AK59" s="244"/>
      <c r="AL59" s="245"/>
      <c r="AM59" s="246"/>
      <c r="AN59" s="244"/>
      <c r="AO59" s="244"/>
      <c r="AP59" s="248"/>
      <c r="AQ59" s="249"/>
      <c r="AR59" s="244"/>
      <c r="AS59" s="247"/>
      <c r="AT59" s="214">
        <f t="shared" si="37"/>
        <v>-27</v>
      </c>
    </row>
    <row r="60" spans="1:47" s="250" customFormat="1" ht="30.75" customHeight="1">
      <c r="A60" s="447" t="s">
        <v>204</v>
      </c>
      <c r="B60" s="408" t="s">
        <v>217</v>
      </c>
      <c r="C60" s="522">
        <v>5</v>
      </c>
      <c r="D60" s="251">
        <f>C60*30</f>
        <v>150</v>
      </c>
      <c r="E60" s="426">
        <f t="shared" ref="E60:E68" si="103">F60/D60*100</f>
        <v>53.333333333333336</v>
      </c>
      <c r="F60" s="331">
        <f t="shared" ref="F60:F71" si="104">SUM(G60:I60)</f>
        <v>80</v>
      </c>
      <c r="G60" s="48">
        <f t="shared" ref="G60:G62" si="105">SUM(K60,O60,S60,AA60,AE60)*16+W60*12+AI60*10+AM60*12</f>
        <v>40</v>
      </c>
      <c r="H60" s="48">
        <f t="shared" ref="H60:H62" si="106">SUM(L60,P60,T60,AB60,AF60)*16+X60*12+AJ60*10+AN60*12</f>
        <v>40</v>
      </c>
      <c r="I60" s="48">
        <f t="shared" ref="I60:I62" si="107">SUM(M60,Q60,U60,AC60,AG60)*16+Y60*12+AK60*10+AO60*12</f>
        <v>0</v>
      </c>
      <c r="J60" s="251">
        <f>D60-F60</f>
        <v>70</v>
      </c>
      <c r="K60" s="252"/>
      <c r="L60" s="253"/>
      <c r="M60" s="253"/>
      <c r="N60" s="254"/>
      <c r="O60" s="255"/>
      <c r="P60" s="253"/>
      <c r="Q60" s="253"/>
      <c r="R60" s="256"/>
      <c r="S60" s="255"/>
      <c r="T60" s="253"/>
      <c r="U60" s="253"/>
      <c r="V60" s="256"/>
      <c r="W60" s="255"/>
      <c r="X60" s="253"/>
      <c r="Y60" s="253"/>
      <c r="Z60" s="256"/>
      <c r="AA60" s="255"/>
      <c r="AB60" s="253"/>
      <c r="AC60" s="253"/>
      <c r="AD60" s="257"/>
      <c r="AE60" s="255"/>
      <c r="AF60" s="253"/>
      <c r="AG60" s="253"/>
      <c r="AH60" s="256"/>
      <c r="AI60" s="255">
        <v>4</v>
      </c>
      <c r="AJ60" s="253">
        <v>4</v>
      </c>
      <c r="AK60" s="253"/>
      <c r="AL60" s="254">
        <v>5</v>
      </c>
      <c r="AM60" s="255"/>
      <c r="AN60" s="253"/>
      <c r="AO60" s="253"/>
      <c r="AP60" s="258"/>
      <c r="AQ60" s="234">
        <v>7</v>
      </c>
      <c r="AR60" s="253"/>
      <c r="AS60" s="256"/>
      <c r="AT60" s="214">
        <f t="shared" ref="AT60:AT78" si="108">SUM(AP60,AL60,AH60,AD60,Z60,V60,R60,N60)-C60</f>
        <v>0</v>
      </c>
    </row>
    <row r="61" spans="1:47" s="250" customFormat="1" ht="28.5" customHeight="1">
      <c r="A61" s="450" t="s">
        <v>205</v>
      </c>
      <c r="B61" s="409" t="s">
        <v>159</v>
      </c>
      <c r="C61" s="519"/>
      <c r="D61" s="259"/>
      <c r="E61" s="427"/>
      <c r="F61" s="235">
        <f t="shared" si="104"/>
        <v>0</v>
      </c>
      <c r="G61" s="36">
        <f t="shared" si="105"/>
        <v>0</v>
      </c>
      <c r="H61" s="36">
        <f t="shared" si="106"/>
        <v>0</v>
      </c>
      <c r="I61" s="36">
        <f t="shared" si="107"/>
        <v>0</v>
      </c>
      <c r="J61" s="259"/>
      <c r="K61" s="260"/>
      <c r="L61" s="261"/>
      <c r="M61" s="261"/>
      <c r="N61" s="84"/>
      <c r="O61" s="262"/>
      <c r="P61" s="261"/>
      <c r="Q61" s="261"/>
      <c r="R61" s="263"/>
      <c r="S61" s="262"/>
      <c r="T61" s="261"/>
      <c r="U61" s="261"/>
      <c r="V61" s="263"/>
      <c r="W61" s="262"/>
      <c r="X61" s="261"/>
      <c r="Y61" s="261"/>
      <c r="Z61" s="263"/>
      <c r="AA61" s="262"/>
      <c r="AB61" s="261"/>
      <c r="AC61" s="261"/>
      <c r="AD61" s="263"/>
      <c r="AE61" s="262"/>
      <c r="AF61" s="261"/>
      <c r="AG61" s="261"/>
      <c r="AH61" s="263"/>
      <c r="AI61" s="262"/>
      <c r="AJ61" s="261"/>
      <c r="AK61" s="261"/>
      <c r="AL61" s="84"/>
      <c r="AM61" s="262"/>
      <c r="AN61" s="261"/>
      <c r="AO61" s="261"/>
      <c r="AP61" s="264"/>
      <c r="AQ61" s="193"/>
      <c r="AR61" s="261"/>
      <c r="AS61" s="263"/>
      <c r="AT61" s="214">
        <f t="shared" si="108"/>
        <v>0</v>
      </c>
    </row>
    <row r="62" spans="1:47" s="250" customFormat="1" ht="46.5" customHeight="1">
      <c r="A62" s="450" t="s">
        <v>206</v>
      </c>
      <c r="B62" s="85" t="s">
        <v>218</v>
      </c>
      <c r="C62" s="519">
        <v>4</v>
      </c>
      <c r="D62" s="259">
        <f>C62*30</f>
        <v>120</v>
      </c>
      <c r="E62" s="427">
        <f t="shared" si="103"/>
        <v>50</v>
      </c>
      <c r="F62" s="235">
        <f t="shared" si="104"/>
        <v>60</v>
      </c>
      <c r="G62" s="36">
        <f t="shared" si="105"/>
        <v>36</v>
      </c>
      <c r="H62" s="36">
        <f t="shared" si="106"/>
        <v>24</v>
      </c>
      <c r="I62" s="36">
        <f t="shared" si="107"/>
        <v>0</v>
      </c>
      <c r="J62" s="259">
        <f>D62-F62</f>
        <v>60</v>
      </c>
      <c r="K62" s="260"/>
      <c r="L62" s="261"/>
      <c r="M62" s="261"/>
      <c r="N62" s="84"/>
      <c r="O62" s="262"/>
      <c r="P62" s="261"/>
      <c r="Q62" s="261"/>
      <c r="R62" s="263"/>
      <c r="S62" s="262"/>
      <c r="T62" s="261"/>
      <c r="U62" s="261"/>
      <c r="V62" s="263"/>
      <c r="W62" s="262"/>
      <c r="X62" s="261"/>
      <c r="Y62" s="261"/>
      <c r="Z62" s="263"/>
      <c r="AA62" s="262"/>
      <c r="AB62" s="261"/>
      <c r="AC62" s="261"/>
      <c r="AD62" s="263"/>
      <c r="AE62" s="262"/>
      <c r="AF62" s="261"/>
      <c r="AG62" s="261"/>
      <c r="AH62" s="263"/>
      <c r="AI62" s="262"/>
      <c r="AJ62" s="261"/>
      <c r="AK62" s="261"/>
      <c r="AL62" s="84"/>
      <c r="AM62" s="262">
        <v>3</v>
      </c>
      <c r="AN62" s="261">
        <v>2</v>
      </c>
      <c r="AO62" s="261"/>
      <c r="AP62" s="84">
        <v>4</v>
      </c>
      <c r="AQ62" s="193"/>
      <c r="AR62" s="261">
        <v>8</v>
      </c>
      <c r="AS62" s="263"/>
      <c r="AT62" s="214">
        <f>SUM(AP62,AL62,AH62,AD62,Z62,V62,R62,N62)-C62</f>
        <v>0</v>
      </c>
    </row>
    <row r="63" spans="1:47" s="250" customFormat="1" ht="33.75" customHeight="1">
      <c r="A63" s="450" t="s">
        <v>207</v>
      </c>
      <c r="B63" s="77" t="s">
        <v>46</v>
      </c>
      <c r="C63" s="519"/>
      <c r="D63" s="259"/>
      <c r="E63" s="427"/>
      <c r="F63" s="235"/>
      <c r="G63" s="36"/>
      <c r="H63" s="36"/>
      <c r="I63" s="261"/>
      <c r="J63" s="259"/>
      <c r="K63" s="260"/>
      <c r="L63" s="261"/>
      <c r="M63" s="261"/>
      <c r="N63" s="84"/>
      <c r="O63" s="262"/>
      <c r="P63" s="261"/>
      <c r="Q63" s="261"/>
      <c r="R63" s="263"/>
      <c r="S63" s="262"/>
      <c r="T63" s="261"/>
      <c r="U63" s="261"/>
      <c r="V63" s="263"/>
      <c r="W63" s="262"/>
      <c r="X63" s="261"/>
      <c r="Y63" s="261"/>
      <c r="Z63" s="263"/>
      <c r="AA63" s="262"/>
      <c r="AB63" s="261"/>
      <c r="AC63" s="261"/>
      <c r="AD63" s="263"/>
      <c r="AE63" s="262"/>
      <c r="AF63" s="261"/>
      <c r="AG63" s="261"/>
      <c r="AH63" s="263"/>
      <c r="AI63" s="262"/>
      <c r="AJ63" s="261"/>
      <c r="AK63" s="261"/>
      <c r="AL63" s="84"/>
      <c r="AM63" s="262"/>
      <c r="AN63" s="261"/>
      <c r="AO63" s="261"/>
      <c r="AP63" s="264"/>
      <c r="AQ63" s="193"/>
      <c r="AR63" s="261"/>
      <c r="AS63" s="263"/>
      <c r="AT63" s="214">
        <f t="shared" si="108"/>
        <v>0</v>
      </c>
    </row>
    <row r="64" spans="1:47" s="250" customFormat="1" ht="51.75" customHeight="1">
      <c r="A64" s="450" t="s">
        <v>208</v>
      </c>
      <c r="B64" s="85" t="s">
        <v>219</v>
      </c>
      <c r="C64" s="519">
        <v>4</v>
      </c>
      <c r="D64" s="259">
        <f>C64*30</f>
        <v>120</v>
      </c>
      <c r="E64" s="427">
        <f t="shared" si="103"/>
        <v>53.333333333333336</v>
      </c>
      <c r="F64" s="235">
        <f t="shared" si="104"/>
        <v>64</v>
      </c>
      <c r="G64" s="36">
        <f t="shared" ref="G64:G73" si="109">SUM(K64,O64,S64,AA64,AE64)*16+W64*12+AI64*10+AM64*12</f>
        <v>32</v>
      </c>
      <c r="H64" s="36">
        <f t="shared" ref="H64:H73" si="110">SUM(L64,P64,T64,AB64,AF64)*16+X64*12+AJ64*10+AN64*12</f>
        <v>32</v>
      </c>
      <c r="I64" s="36">
        <f t="shared" ref="I64:I73" si="111">SUM(M64,Q64,U64,AC64,AG64)*16+Y64*12+AK64*10+AO64*12</f>
        <v>0</v>
      </c>
      <c r="J64" s="259">
        <f>D64-F64</f>
        <v>56</v>
      </c>
      <c r="K64" s="260"/>
      <c r="L64" s="261"/>
      <c r="M64" s="261"/>
      <c r="N64" s="84"/>
      <c r="O64" s="262"/>
      <c r="P64" s="261"/>
      <c r="Q64" s="261"/>
      <c r="R64" s="263"/>
      <c r="S64" s="262"/>
      <c r="T64" s="261"/>
      <c r="U64" s="261"/>
      <c r="V64" s="263"/>
      <c r="W64" s="262"/>
      <c r="X64" s="261"/>
      <c r="Y64" s="261"/>
      <c r="Z64" s="263"/>
      <c r="AA64" s="262">
        <v>2</v>
      </c>
      <c r="AB64" s="261">
        <v>2</v>
      </c>
      <c r="AC64" s="261"/>
      <c r="AD64" s="84">
        <v>4</v>
      </c>
      <c r="AE64" s="262"/>
      <c r="AF64" s="261"/>
      <c r="AG64" s="261"/>
      <c r="AH64" s="84"/>
      <c r="AI64" s="262"/>
      <c r="AJ64" s="261"/>
      <c r="AK64" s="261"/>
      <c r="AL64" s="84"/>
      <c r="AM64" s="262"/>
      <c r="AN64" s="261"/>
      <c r="AO64" s="261"/>
      <c r="AP64" s="264"/>
      <c r="AQ64" s="265">
        <v>5</v>
      </c>
      <c r="AR64" s="261"/>
      <c r="AS64" s="263"/>
      <c r="AT64" s="214">
        <f t="shared" si="108"/>
        <v>0</v>
      </c>
    </row>
    <row r="65" spans="1:46" s="250" customFormat="1" ht="45" customHeight="1">
      <c r="A65" s="450" t="s">
        <v>209</v>
      </c>
      <c r="B65" s="85" t="s">
        <v>220</v>
      </c>
      <c r="C65" s="519"/>
      <c r="D65" s="259"/>
      <c r="E65" s="427"/>
      <c r="F65" s="235">
        <f t="shared" si="104"/>
        <v>0</v>
      </c>
      <c r="G65" s="36">
        <f t="shared" si="109"/>
        <v>0</v>
      </c>
      <c r="H65" s="36">
        <f t="shared" si="110"/>
        <v>0</v>
      </c>
      <c r="I65" s="36">
        <f t="shared" si="111"/>
        <v>0</v>
      </c>
      <c r="J65" s="259"/>
      <c r="K65" s="260"/>
      <c r="L65" s="261"/>
      <c r="M65" s="261"/>
      <c r="N65" s="84"/>
      <c r="O65" s="262"/>
      <c r="P65" s="261"/>
      <c r="Q65" s="261"/>
      <c r="R65" s="263"/>
      <c r="S65" s="262"/>
      <c r="T65" s="261"/>
      <c r="U65" s="261"/>
      <c r="V65" s="263"/>
      <c r="W65" s="262"/>
      <c r="X65" s="261"/>
      <c r="Y65" s="261"/>
      <c r="Z65" s="263"/>
      <c r="AA65" s="262"/>
      <c r="AB65" s="261"/>
      <c r="AC65" s="261"/>
      <c r="AD65" s="84"/>
      <c r="AE65" s="262"/>
      <c r="AF65" s="261"/>
      <c r="AG65" s="261"/>
      <c r="AH65" s="84"/>
      <c r="AI65" s="262"/>
      <c r="AJ65" s="261"/>
      <c r="AK65" s="261"/>
      <c r="AL65" s="84"/>
      <c r="AM65" s="262"/>
      <c r="AN65" s="261"/>
      <c r="AO65" s="261"/>
      <c r="AP65" s="264"/>
      <c r="AQ65" s="265"/>
      <c r="AR65" s="261"/>
      <c r="AS65" s="263"/>
      <c r="AT65" s="214">
        <f t="shared" si="108"/>
        <v>0</v>
      </c>
    </row>
    <row r="66" spans="1:46" s="250" customFormat="1" ht="42.75" customHeight="1">
      <c r="A66" s="450" t="s">
        <v>210</v>
      </c>
      <c r="B66" s="85" t="s">
        <v>221</v>
      </c>
      <c r="C66" s="519">
        <v>5</v>
      </c>
      <c r="D66" s="259">
        <f>C66*30</f>
        <v>150</v>
      </c>
      <c r="E66" s="427">
        <f t="shared" si="103"/>
        <v>48</v>
      </c>
      <c r="F66" s="235">
        <f t="shared" si="104"/>
        <v>72</v>
      </c>
      <c r="G66" s="36">
        <v>36</v>
      </c>
      <c r="H66" s="36">
        <f t="shared" si="110"/>
        <v>36</v>
      </c>
      <c r="I66" s="36">
        <f t="shared" si="111"/>
        <v>0</v>
      </c>
      <c r="J66" s="259">
        <f>D66-F66</f>
        <v>78</v>
      </c>
      <c r="K66" s="260"/>
      <c r="L66" s="261"/>
      <c r="M66" s="261"/>
      <c r="N66" s="84"/>
      <c r="O66" s="78"/>
      <c r="P66" s="261"/>
      <c r="Q66" s="261"/>
      <c r="R66" s="263"/>
      <c r="S66" s="78"/>
      <c r="T66" s="261"/>
      <c r="U66" s="261"/>
      <c r="V66" s="263"/>
      <c r="W66" s="262"/>
      <c r="X66" s="261"/>
      <c r="Y66" s="261"/>
      <c r="Z66" s="263"/>
      <c r="AA66" s="262"/>
      <c r="AB66" s="261"/>
      <c r="AC66" s="261"/>
      <c r="AD66" s="84"/>
      <c r="AE66" s="262"/>
      <c r="AF66" s="261"/>
      <c r="AG66" s="261"/>
      <c r="AH66" s="84"/>
      <c r="AI66" s="262"/>
      <c r="AJ66" s="261"/>
      <c r="AK66" s="261"/>
      <c r="AL66" s="84"/>
      <c r="AM66" s="262">
        <v>4</v>
      </c>
      <c r="AN66" s="261">
        <v>3</v>
      </c>
      <c r="AO66" s="261"/>
      <c r="AP66" s="84">
        <v>5</v>
      </c>
      <c r="AQ66" s="265">
        <v>8</v>
      </c>
      <c r="AR66" s="266"/>
      <c r="AS66" s="263"/>
      <c r="AT66" s="214">
        <f t="shared" si="108"/>
        <v>0</v>
      </c>
    </row>
    <row r="67" spans="1:46" s="250" customFormat="1" ht="42.75" customHeight="1">
      <c r="A67" s="450" t="s">
        <v>211</v>
      </c>
      <c r="B67" s="77" t="s">
        <v>224</v>
      </c>
      <c r="C67" s="519"/>
      <c r="D67" s="259"/>
      <c r="E67" s="427"/>
      <c r="F67" s="235">
        <f t="shared" si="104"/>
        <v>0</v>
      </c>
      <c r="G67" s="36">
        <f t="shared" si="109"/>
        <v>0</v>
      </c>
      <c r="H67" s="36">
        <f t="shared" si="110"/>
        <v>0</v>
      </c>
      <c r="I67" s="36">
        <f t="shared" si="111"/>
        <v>0</v>
      </c>
      <c r="J67" s="259"/>
      <c r="K67" s="269"/>
      <c r="L67" s="266"/>
      <c r="M67" s="266"/>
      <c r="N67" s="270"/>
      <c r="O67" s="271"/>
      <c r="P67" s="266"/>
      <c r="Q67" s="266"/>
      <c r="R67" s="272"/>
      <c r="S67" s="271"/>
      <c r="T67" s="266"/>
      <c r="U67" s="266"/>
      <c r="V67" s="272"/>
      <c r="W67" s="273"/>
      <c r="X67" s="266"/>
      <c r="Y67" s="266"/>
      <c r="Z67" s="272"/>
      <c r="AA67" s="273"/>
      <c r="AB67" s="266"/>
      <c r="AC67" s="266"/>
      <c r="AD67" s="272"/>
      <c r="AE67" s="273"/>
      <c r="AF67" s="266"/>
      <c r="AG67" s="266"/>
      <c r="AH67" s="272"/>
      <c r="AI67" s="273"/>
      <c r="AJ67" s="266"/>
      <c r="AK67" s="266"/>
      <c r="AL67" s="270"/>
      <c r="AM67" s="273"/>
      <c r="AN67" s="266"/>
      <c r="AO67" s="266"/>
      <c r="AP67" s="274"/>
      <c r="AQ67" s="193"/>
      <c r="AR67" s="266"/>
      <c r="AS67" s="272"/>
      <c r="AT67" s="214">
        <f t="shared" si="108"/>
        <v>0</v>
      </c>
    </row>
    <row r="68" spans="1:46" s="250" customFormat="1" ht="60" customHeight="1">
      <c r="A68" s="450" t="s">
        <v>212</v>
      </c>
      <c r="B68" s="85" t="s">
        <v>222</v>
      </c>
      <c r="C68" s="519">
        <v>5</v>
      </c>
      <c r="D68" s="259">
        <f>C68*30</f>
        <v>150</v>
      </c>
      <c r="E68" s="427">
        <f t="shared" si="103"/>
        <v>53.333333333333336</v>
      </c>
      <c r="F68" s="235">
        <f t="shared" si="104"/>
        <v>80</v>
      </c>
      <c r="G68" s="36">
        <f t="shared" si="109"/>
        <v>40</v>
      </c>
      <c r="H68" s="36">
        <f t="shared" si="110"/>
        <v>40</v>
      </c>
      <c r="I68" s="36">
        <f t="shared" si="111"/>
        <v>0</v>
      </c>
      <c r="J68" s="259">
        <f>D68-F68</f>
        <v>70</v>
      </c>
      <c r="K68" s="260"/>
      <c r="L68" s="261"/>
      <c r="M68" s="261"/>
      <c r="N68" s="84"/>
      <c r="O68" s="78"/>
      <c r="P68" s="261"/>
      <c r="Q68" s="261"/>
      <c r="R68" s="263"/>
      <c r="S68" s="78"/>
      <c r="T68" s="261"/>
      <c r="U68" s="261"/>
      <c r="V68" s="263"/>
      <c r="W68" s="262"/>
      <c r="X68" s="261"/>
      <c r="Y68" s="261"/>
      <c r="Z68" s="263"/>
      <c r="AA68" s="262"/>
      <c r="AB68" s="261"/>
      <c r="AC68" s="261"/>
      <c r="AD68" s="263"/>
      <c r="AE68" s="262"/>
      <c r="AF68" s="261"/>
      <c r="AG68" s="261"/>
      <c r="AH68" s="263"/>
      <c r="AI68" s="262">
        <v>4</v>
      </c>
      <c r="AJ68" s="261">
        <v>4</v>
      </c>
      <c r="AK68" s="261"/>
      <c r="AL68" s="84">
        <v>5</v>
      </c>
      <c r="AM68" s="262"/>
      <c r="AN68" s="261"/>
      <c r="AO68" s="261"/>
      <c r="AP68" s="267"/>
      <c r="AQ68" s="193">
        <v>7</v>
      </c>
      <c r="AR68" s="261"/>
      <c r="AS68" s="263"/>
      <c r="AT68" s="214">
        <f>SUM(AP68,AL68,AH68,AD68,Z68,V68,R68,N68)-C68</f>
        <v>0</v>
      </c>
    </row>
    <row r="69" spans="1:46" s="282" customFormat="1" ht="54.75" customHeight="1">
      <c r="A69" s="450" t="s">
        <v>213</v>
      </c>
      <c r="B69" s="77" t="s">
        <v>47</v>
      </c>
      <c r="C69" s="519"/>
      <c r="D69" s="259"/>
      <c r="E69" s="430"/>
      <c r="F69" s="439">
        <f t="shared" si="104"/>
        <v>0</v>
      </c>
      <c r="G69" s="36">
        <f t="shared" si="109"/>
        <v>0</v>
      </c>
      <c r="H69" s="36">
        <f t="shared" si="110"/>
        <v>0</v>
      </c>
      <c r="I69" s="36">
        <f t="shared" si="111"/>
        <v>0</v>
      </c>
      <c r="J69" s="307"/>
      <c r="K69" s="275"/>
      <c r="L69" s="276"/>
      <c r="M69" s="276"/>
      <c r="N69" s="277"/>
      <c r="O69" s="278"/>
      <c r="P69" s="276"/>
      <c r="Q69" s="276"/>
      <c r="R69" s="279"/>
      <c r="S69" s="278"/>
      <c r="T69" s="276"/>
      <c r="U69" s="276"/>
      <c r="V69" s="279"/>
      <c r="W69" s="280"/>
      <c r="X69" s="276"/>
      <c r="Y69" s="276"/>
      <c r="Z69" s="279"/>
      <c r="AA69" s="280"/>
      <c r="AB69" s="276"/>
      <c r="AC69" s="276"/>
      <c r="AD69" s="279"/>
      <c r="AE69" s="280"/>
      <c r="AF69" s="276"/>
      <c r="AG69" s="276"/>
      <c r="AH69" s="279"/>
      <c r="AI69" s="280"/>
      <c r="AJ69" s="276"/>
      <c r="AK69" s="276"/>
      <c r="AL69" s="277"/>
      <c r="AM69" s="280"/>
      <c r="AN69" s="281"/>
      <c r="AO69" s="276"/>
      <c r="AP69" s="277"/>
      <c r="AQ69" s="280"/>
      <c r="AR69" s="281"/>
      <c r="AS69" s="279"/>
      <c r="AT69" s="282">
        <f t="shared" si="108"/>
        <v>0</v>
      </c>
    </row>
    <row r="70" spans="1:46" s="282" customFormat="1" ht="39" customHeight="1">
      <c r="A70" s="450" t="s">
        <v>214</v>
      </c>
      <c r="B70" s="85" t="s">
        <v>223</v>
      </c>
      <c r="C70" s="519">
        <v>2</v>
      </c>
      <c r="D70" s="259">
        <f>C70*30</f>
        <v>60</v>
      </c>
      <c r="E70" s="427">
        <f t="shared" ref="E70" si="112">F70/D70*100</f>
        <v>60</v>
      </c>
      <c r="F70" s="235">
        <f t="shared" si="104"/>
        <v>36</v>
      </c>
      <c r="G70" s="36">
        <f t="shared" ref="G70:G71" si="113">SUM(K70,O70,S70,AA70,AE70)*16+W70*12+AI70*10+AM70*12</f>
        <v>24</v>
      </c>
      <c r="H70" s="36">
        <f t="shared" ref="H70:H71" si="114">SUM(L70,P70,T70,AB70,AF70)*16+X70*12+AJ70*10+AN70*12</f>
        <v>12</v>
      </c>
      <c r="I70" s="36">
        <f t="shared" ref="I70:I71" si="115">SUM(M70,Q70,U70,AC70,AG70)*16+Y70*12+AK70*10+AO70*12</f>
        <v>0</v>
      </c>
      <c r="J70" s="259">
        <f>D70-F70</f>
        <v>24</v>
      </c>
      <c r="K70" s="260"/>
      <c r="L70" s="261"/>
      <c r="M70" s="261"/>
      <c r="N70" s="84"/>
      <c r="O70" s="262"/>
      <c r="P70" s="261"/>
      <c r="Q70" s="261"/>
      <c r="R70" s="263"/>
      <c r="S70" s="262"/>
      <c r="T70" s="261"/>
      <c r="U70" s="261"/>
      <c r="V70" s="263"/>
      <c r="W70" s="262"/>
      <c r="X70" s="261"/>
      <c r="Y70" s="261"/>
      <c r="Z70" s="263"/>
      <c r="AA70" s="262"/>
      <c r="AB70" s="261"/>
      <c r="AC70" s="261"/>
      <c r="AD70" s="283"/>
      <c r="AE70" s="262"/>
      <c r="AF70" s="261"/>
      <c r="AG70" s="261"/>
      <c r="AH70" s="283"/>
      <c r="AI70" s="262"/>
      <c r="AJ70" s="261"/>
      <c r="AK70" s="261"/>
      <c r="AL70" s="283"/>
      <c r="AM70" s="262">
        <v>2</v>
      </c>
      <c r="AN70" s="261">
        <v>1</v>
      </c>
      <c r="AO70" s="261"/>
      <c r="AP70" s="283">
        <v>2</v>
      </c>
      <c r="AQ70" s="193">
        <v>8</v>
      </c>
      <c r="AR70" s="261"/>
      <c r="AS70" s="263"/>
    </row>
    <row r="71" spans="1:46" s="282" customFormat="1" ht="66" customHeight="1">
      <c r="A71" s="450" t="s">
        <v>215</v>
      </c>
      <c r="B71" s="76" t="s">
        <v>226</v>
      </c>
      <c r="C71" s="519"/>
      <c r="D71" s="259"/>
      <c r="E71" s="427"/>
      <c r="F71" s="235">
        <f t="shared" si="104"/>
        <v>0</v>
      </c>
      <c r="G71" s="36">
        <f t="shared" si="113"/>
        <v>0</v>
      </c>
      <c r="H71" s="36">
        <f t="shared" si="114"/>
        <v>0</v>
      </c>
      <c r="I71" s="36">
        <f t="shared" si="115"/>
        <v>0</v>
      </c>
      <c r="J71" s="259"/>
      <c r="K71" s="260"/>
      <c r="L71" s="261"/>
      <c r="M71" s="261"/>
      <c r="N71" s="84"/>
      <c r="O71" s="262"/>
      <c r="P71" s="261"/>
      <c r="Q71" s="261"/>
      <c r="R71" s="263"/>
      <c r="S71" s="262"/>
      <c r="T71" s="261"/>
      <c r="U71" s="261"/>
      <c r="V71" s="263"/>
      <c r="W71" s="262"/>
      <c r="X71" s="261"/>
      <c r="Y71" s="261"/>
      <c r="Z71" s="263"/>
      <c r="AA71" s="262"/>
      <c r="AB71" s="261"/>
      <c r="AC71" s="261"/>
      <c r="AD71" s="263"/>
      <c r="AE71" s="262"/>
      <c r="AF71" s="261"/>
      <c r="AG71" s="261"/>
      <c r="AH71" s="263"/>
      <c r="AI71" s="262"/>
      <c r="AJ71" s="261"/>
      <c r="AK71" s="261"/>
      <c r="AL71" s="84"/>
      <c r="AM71" s="262"/>
      <c r="AN71" s="261"/>
      <c r="AO71" s="261"/>
      <c r="AP71" s="264"/>
      <c r="AQ71" s="193"/>
      <c r="AR71" s="261"/>
      <c r="AS71" s="263"/>
    </row>
    <row r="72" spans="1:46" s="282" customFormat="1" ht="52.5" customHeight="1">
      <c r="A72" s="450" t="s">
        <v>98</v>
      </c>
      <c r="B72" s="77" t="s">
        <v>225</v>
      </c>
      <c r="C72" s="519">
        <v>2</v>
      </c>
      <c r="D72" s="259">
        <f>C72*30</f>
        <v>60</v>
      </c>
      <c r="E72" s="427">
        <f t="shared" ref="E72" si="116">F72/D72*100</f>
        <v>53.333333333333336</v>
      </c>
      <c r="F72" s="235">
        <f t="shared" ref="F72:F73" si="117">SUM(G72:I72)</f>
        <v>32</v>
      </c>
      <c r="G72" s="36">
        <f t="shared" si="109"/>
        <v>16</v>
      </c>
      <c r="H72" s="36">
        <f t="shared" si="110"/>
        <v>16</v>
      </c>
      <c r="I72" s="36">
        <f t="shared" si="111"/>
        <v>0</v>
      </c>
      <c r="J72" s="259">
        <f>D72-F72</f>
        <v>28</v>
      </c>
      <c r="K72" s="260">
        <v>1</v>
      </c>
      <c r="L72" s="261">
        <v>1</v>
      </c>
      <c r="M72" s="261"/>
      <c r="N72" s="283">
        <v>2</v>
      </c>
      <c r="O72" s="262"/>
      <c r="P72" s="261"/>
      <c r="Q72" s="261"/>
      <c r="R72" s="263"/>
      <c r="S72" s="262"/>
      <c r="T72" s="261"/>
      <c r="U72" s="261"/>
      <c r="V72" s="263"/>
      <c r="W72" s="262"/>
      <c r="X72" s="261"/>
      <c r="Y72" s="261"/>
      <c r="Z72" s="263"/>
      <c r="AA72" s="262"/>
      <c r="AB72" s="261"/>
      <c r="AC72" s="261"/>
      <c r="AD72" s="283"/>
      <c r="AE72" s="262"/>
      <c r="AF72" s="261"/>
      <c r="AG72" s="261"/>
      <c r="AH72" s="263"/>
      <c r="AI72" s="262"/>
      <c r="AJ72" s="261"/>
      <c r="AK72" s="261"/>
      <c r="AL72" s="84"/>
      <c r="AM72" s="262"/>
      <c r="AN72" s="261"/>
      <c r="AO72" s="261"/>
      <c r="AP72" s="264"/>
      <c r="AQ72" s="193"/>
      <c r="AR72" s="261">
        <v>1</v>
      </c>
      <c r="AS72" s="263"/>
    </row>
    <row r="73" spans="1:46" s="282" customFormat="1" ht="39" customHeight="1">
      <c r="A73" s="450" t="s">
        <v>216</v>
      </c>
      <c r="B73" s="85" t="s">
        <v>227</v>
      </c>
      <c r="C73" s="519"/>
      <c r="D73" s="259"/>
      <c r="E73" s="427"/>
      <c r="F73" s="235">
        <f t="shared" si="117"/>
        <v>0</v>
      </c>
      <c r="G73" s="36">
        <f t="shared" si="109"/>
        <v>0</v>
      </c>
      <c r="H73" s="36">
        <f t="shared" si="110"/>
        <v>0</v>
      </c>
      <c r="I73" s="36">
        <f t="shared" si="111"/>
        <v>0</v>
      </c>
      <c r="J73" s="259"/>
      <c r="K73" s="260"/>
      <c r="L73" s="261"/>
      <c r="M73" s="261"/>
      <c r="N73" s="84"/>
      <c r="O73" s="262"/>
      <c r="P73" s="261"/>
      <c r="Q73" s="261"/>
      <c r="R73" s="263"/>
      <c r="S73" s="262"/>
      <c r="T73" s="261"/>
      <c r="U73" s="261"/>
      <c r="V73" s="263"/>
      <c r="W73" s="262"/>
      <c r="X73" s="261"/>
      <c r="Y73" s="261"/>
      <c r="Z73" s="263"/>
      <c r="AA73" s="262"/>
      <c r="AB73" s="261"/>
      <c r="AC73" s="261"/>
      <c r="AD73" s="263"/>
      <c r="AE73" s="262"/>
      <c r="AF73" s="261"/>
      <c r="AG73" s="261"/>
      <c r="AH73" s="263"/>
      <c r="AI73" s="262"/>
      <c r="AJ73" s="261"/>
      <c r="AK73" s="261"/>
      <c r="AL73" s="84"/>
      <c r="AM73" s="262"/>
      <c r="AN73" s="261"/>
      <c r="AO73" s="261"/>
      <c r="AP73" s="264"/>
      <c r="AQ73" s="193"/>
      <c r="AR73" s="261"/>
      <c r="AS73" s="263"/>
    </row>
    <row r="74" spans="1:46" s="214" customFormat="1" ht="22.95" customHeight="1" thickBot="1">
      <c r="A74" s="299" t="s">
        <v>99</v>
      </c>
      <c r="B74" s="76" t="s">
        <v>48</v>
      </c>
      <c r="C74" s="330"/>
      <c r="D74" s="268">
        <v>360</v>
      </c>
      <c r="E74" s="431"/>
      <c r="F74" s="440"/>
      <c r="G74" s="303"/>
      <c r="H74" s="288"/>
      <c r="I74" s="288"/>
      <c r="J74" s="309"/>
      <c r="K74" s="287"/>
      <c r="L74" s="288"/>
      <c r="M74" s="288"/>
      <c r="N74" s="289"/>
      <c r="O74" s="290"/>
      <c r="P74" s="288"/>
      <c r="Q74" s="288"/>
      <c r="R74" s="291"/>
      <c r="S74" s="290"/>
      <c r="T74" s="288"/>
      <c r="U74" s="288"/>
      <c r="V74" s="291"/>
      <c r="W74" s="292"/>
      <c r="X74" s="288"/>
      <c r="Y74" s="288"/>
      <c r="Z74" s="291"/>
      <c r="AA74" s="292"/>
      <c r="AB74" s="288"/>
      <c r="AC74" s="288"/>
      <c r="AD74" s="291"/>
      <c r="AE74" s="292"/>
      <c r="AF74" s="288"/>
      <c r="AG74" s="288"/>
      <c r="AH74" s="291"/>
      <c r="AI74" s="292"/>
      <c r="AJ74" s="288"/>
      <c r="AK74" s="288"/>
      <c r="AL74" s="289"/>
      <c r="AM74" s="290"/>
      <c r="AN74" s="288"/>
      <c r="AO74" s="287"/>
      <c r="AP74" s="294"/>
      <c r="AQ74" s="292"/>
      <c r="AR74" s="288"/>
      <c r="AS74" s="291"/>
      <c r="AT74" s="214">
        <f t="shared" si="108"/>
        <v>0</v>
      </c>
    </row>
    <row r="75" spans="1:46" s="214" customFormat="1" ht="22.95" customHeight="1">
      <c r="A75" s="395"/>
      <c r="B75" s="396" t="s">
        <v>247</v>
      </c>
      <c r="C75" s="416">
        <f>SUM(C76:C78)</f>
        <v>16</v>
      </c>
      <c r="D75" s="416">
        <f t="shared" ref="D75:J75" si="118">SUM(D76:D78)</f>
        <v>480</v>
      </c>
      <c r="E75" s="460">
        <f t="shared" si="118"/>
        <v>0</v>
      </c>
      <c r="F75" s="416">
        <f t="shared" si="118"/>
        <v>0</v>
      </c>
      <c r="G75" s="462">
        <f t="shared" si="118"/>
        <v>0</v>
      </c>
      <c r="H75" s="462">
        <f t="shared" si="118"/>
        <v>0</v>
      </c>
      <c r="I75" s="462">
        <f t="shared" si="118"/>
        <v>0</v>
      </c>
      <c r="J75" s="417">
        <f t="shared" si="118"/>
        <v>480</v>
      </c>
      <c r="K75" s="397"/>
      <c r="L75" s="398"/>
      <c r="M75" s="398"/>
      <c r="N75" s="399"/>
      <c r="O75" s="400"/>
      <c r="P75" s="398"/>
      <c r="Q75" s="398"/>
      <c r="R75" s="401"/>
      <c r="S75" s="400"/>
      <c r="T75" s="398"/>
      <c r="U75" s="398"/>
      <c r="V75" s="401"/>
      <c r="W75" s="402"/>
      <c r="X75" s="398"/>
      <c r="Y75" s="398"/>
      <c r="Z75" s="401"/>
      <c r="AA75" s="402"/>
      <c r="AB75" s="398"/>
      <c r="AC75" s="398"/>
      <c r="AD75" s="401"/>
      <c r="AE75" s="402"/>
      <c r="AF75" s="398"/>
      <c r="AG75" s="398"/>
      <c r="AH75" s="401"/>
      <c r="AI75" s="402"/>
      <c r="AJ75" s="398"/>
      <c r="AK75" s="398"/>
      <c r="AL75" s="399"/>
      <c r="AM75" s="400"/>
      <c r="AN75" s="398"/>
      <c r="AO75" s="397"/>
      <c r="AP75" s="403"/>
      <c r="AQ75" s="402"/>
      <c r="AR75" s="398"/>
      <c r="AS75" s="401"/>
    </row>
    <row r="76" spans="1:46" s="214" customFormat="1" ht="22.95" customHeight="1">
      <c r="A76" s="286" t="s">
        <v>109</v>
      </c>
      <c r="B76" s="78" t="s">
        <v>110</v>
      </c>
      <c r="C76" s="235">
        <v>4</v>
      </c>
      <c r="D76" s="259">
        <f>C76*30</f>
        <v>120</v>
      </c>
      <c r="E76" s="432"/>
      <c r="F76" s="441"/>
      <c r="G76" s="302"/>
      <c r="H76" s="209"/>
      <c r="I76" s="209"/>
      <c r="J76" s="308">
        <f>SUM(D76)</f>
        <v>120</v>
      </c>
      <c r="K76" s="208"/>
      <c r="L76" s="209"/>
      <c r="M76" s="209"/>
      <c r="N76" s="210"/>
      <c r="O76" s="199"/>
      <c r="P76" s="209"/>
      <c r="Q76" s="209"/>
      <c r="R76" s="212"/>
      <c r="S76" s="285"/>
      <c r="T76" s="209"/>
      <c r="U76" s="209"/>
      <c r="V76" s="212"/>
      <c r="W76" s="199"/>
      <c r="X76" s="209"/>
      <c r="Y76" s="209"/>
      <c r="Z76" s="212">
        <v>4</v>
      </c>
      <c r="AA76" s="211"/>
      <c r="AB76" s="209"/>
      <c r="AC76" s="209"/>
      <c r="AD76" s="212"/>
      <c r="AE76" s="211"/>
      <c r="AF76" s="209"/>
      <c r="AG76" s="209"/>
      <c r="AH76" s="212"/>
      <c r="AI76" s="211"/>
      <c r="AJ76" s="209"/>
      <c r="AK76" s="209"/>
      <c r="AL76" s="210"/>
      <c r="AM76" s="211"/>
      <c r="AN76" s="229"/>
      <c r="AO76" s="209"/>
      <c r="AP76" s="213"/>
      <c r="AQ76" s="211"/>
      <c r="AR76" s="229">
        <v>4</v>
      </c>
      <c r="AS76" s="212"/>
      <c r="AT76" s="214">
        <f t="shared" si="108"/>
        <v>0</v>
      </c>
    </row>
    <row r="77" spans="1:46" s="214" customFormat="1" ht="21" customHeight="1">
      <c r="A77" s="286" t="s">
        <v>100</v>
      </c>
      <c r="B77" s="78" t="s">
        <v>49</v>
      </c>
      <c r="C77" s="235">
        <v>4</v>
      </c>
      <c r="D77" s="259">
        <f>C77*30</f>
        <v>120</v>
      </c>
      <c r="E77" s="432"/>
      <c r="F77" s="441"/>
      <c r="G77" s="302"/>
      <c r="H77" s="209"/>
      <c r="I77" s="209"/>
      <c r="J77" s="308">
        <f t="shared" ref="J77:J79" si="119">SUM(D77)</f>
        <v>120</v>
      </c>
      <c r="K77" s="208"/>
      <c r="L77" s="209"/>
      <c r="M77" s="209"/>
      <c r="N77" s="210"/>
      <c r="O77" s="285"/>
      <c r="P77" s="209"/>
      <c r="Q77" s="209"/>
      <c r="R77" s="212"/>
      <c r="S77" s="285"/>
      <c r="T77" s="209"/>
      <c r="U77" s="209"/>
      <c r="V77" s="212"/>
      <c r="W77" s="211"/>
      <c r="X77" s="209"/>
      <c r="Y77" s="209"/>
      <c r="Z77" s="212"/>
      <c r="AA77" s="211"/>
      <c r="AB77" s="209"/>
      <c r="AC77" s="209"/>
      <c r="AD77" s="212"/>
      <c r="AE77" s="199"/>
      <c r="AF77" s="209"/>
      <c r="AG77" s="209"/>
      <c r="AH77" s="212">
        <v>4</v>
      </c>
      <c r="AI77" s="211"/>
      <c r="AJ77" s="209"/>
      <c r="AK77" s="209"/>
      <c r="AL77" s="210"/>
      <c r="AM77" s="211"/>
      <c r="AN77" s="229"/>
      <c r="AO77" s="209"/>
      <c r="AP77" s="213"/>
      <c r="AQ77" s="211"/>
      <c r="AR77" s="229">
        <v>6</v>
      </c>
      <c r="AS77" s="212"/>
      <c r="AT77" s="214">
        <f t="shared" si="108"/>
        <v>0</v>
      </c>
    </row>
    <row r="78" spans="1:46" s="214" customFormat="1" ht="31.8" thickBot="1">
      <c r="A78" s="295" t="s">
        <v>101</v>
      </c>
      <c r="B78" s="82" t="s">
        <v>50</v>
      </c>
      <c r="C78" s="418">
        <v>8</v>
      </c>
      <c r="D78" s="306">
        <f>C78*30</f>
        <v>240</v>
      </c>
      <c r="E78" s="433"/>
      <c r="F78" s="442"/>
      <c r="G78" s="404"/>
      <c r="H78" s="236"/>
      <c r="I78" s="236"/>
      <c r="J78" s="443">
        <f t="shared" si="119"/>
        <v>240</v>
      </c>
      <c r="K78" s="381"/>
      <c r="L78" s="236"/>
      <c r="M78" s="236"/>
      <c r="N78" s="237"/>
      <c r="O78" s="405"/>
      <c r="P78" s="236"/>
      <c r="Q78" s="236"/>
      <c r="R78" s="239"/>
      <c r="S78" s="405"/>
      <c r="T78" s="236"/>
      <c r="U78" s="236"/>
      <c r="V78" s="239"/>
      <c r="W78" s="238"/>
      <c r="X78" s="236"/>
      <c r="Y78" s="236"/>
      <c r="Z78" s="239"/>
      <c r="AA78" s="238"/>
      <c r="AB78" s="236"/>
      <c r="AC78" s="236"/>
      <c r="AD78" s="239"/>
      <c r="AE78" s="238"/>
      <c r="AF78" s="236"/>
      <c r="AG78" s="236"/>
      <c r="AH78" s="239"/>
      <c r="AI78" s="238"/>
      <c r="AJ78" s="236"/>
      <c r="AK78" s="236"/>
      <c r="AL78" s="237"/>
      <c r="AM78" s="406"/>
      <c r="AN78" s="407"/>
      <c r="AO78" s="236"/>
      <c r="AP78" s="240">
        <v>8</v>
      </c>
      <c r="AQ78" s="238"/>
      <c r="AR78" s="407">
        <v>8</v>
      </c>
      <c r="AS78" s="239"/>
      <c r="AT78" s="214">
        <f t="shared" si="108"/>
        <v>0</v>
      </c>
    </row>
    <row r="79" spans="1:46" s="214" customFormat="1" ht="30" customHeight="1" thickBot="1">
      <c r="A79" s="388" t="s">
        <v>249</v>
      </c>
      <c r="B79" s="389" t="s">
        <v>30</v>
      </c>
      <c r="C79" s="419">
        <v>10</v>
      </c>
      <c r="D79" s="420">
        <f>C79*30</f>
        <v>300</v>
      </c>
      <c r="E79" s="434"/>
      <c r="F79" s="444"/>
      <c r="G79" s="445"/>
      <c r="H79" s="407"/>
      <c r="I79" s="407"/>
      <c r="J79" s="461">
        <f t="shared" si="119"/>
        <v>300</v>
      </c>
      <c r="K79" s="390"/>
      <c r="L79" s="293"/>
      <c r="M79" s="293"/>
      <c r="N79" s="391"/>
      <c r="O79" s="392"/>
      <c r="P79" s="293"/>
      <c r="Q79" s="293"/>
      <c r="R79" s="393"/>
      <c r="S79" s="392"/>
      <c r="T79" s="293"/>
      <c r="U79" s="293"/>
      <c r="V79" s="393"/>
      <c r="W79" s="392"/>
      <c r="X79" s="293"/>
      <c r="Y79" s="293"/>
      <c r="Z79" s="393">
        <v>4</v>
      </c>
      <c r="AA79" s="392"/>
      <c r="AB79" s="293"/>
      <c r="AC79" s="293"/>
      <c r="AD79" s="393"/>
      <c r="AE79" s="392"/>
      <c r="AF79" s="293"/>
      <c r="AG79" s="293"/>
      <c r="AH79" s="393"/>
      <c r="AI79" s="392"/>
      <c r="AJ79" s="293"/>
      <c r="AK79" s="293"/>
      <c r="AL79" s="391"/>
      <c r="AM79" s="392"/>
      <c r="AN79" s="293"/>
      <c r="AO79" s="293"/>
      <c r="AP79" s="394">
        <v>6</v>
      </c>
      <c r="AQ79" s="392"/>
      <c r="AR79" s="293">
        <v>8</v>
      </c>
      <c r="AS79" s="393"/>
      <c r="AT79" s="214">
        <f>SUM(AP79,AL79,AH79,AD79,Z79,V79,R79,N79)-C79</f>
        <v>0</v>
      </c>
    </row>
    <row r="80" spans="1:46" s="214" customFormat="1" ht="16.2" thickBot="1">
      <c r="A80" s="296"/>
      <c r="B80" s="80" t="s">
        <v>248</v>
      </c>
      <c r="C80" s="220">
        <f>SUM(C4+C15+C26+C75+C79)</f>
        <v>240</v>
      </c>
      <c r="D80" s="387">
        <f>SUM(D4+D15+D27+D51+D59+D76+D77+D78+D79)</f>
        <v>8010</v>
      </c>
      <c r="E80" s="414">
        <f t="shared" ref="E80:J80" si="120">SUM(E79+E78+E77+E26+E15+E4+E76)</f>
        <v>2318.6666666666665</v>
      </c>
      <c r="F80" s="386">
        <f t="shared" si="120"/>
        <v>3378</v>
      </c>
      <c r="G80" s="386">
        <f t="shared" si="120"/>
        <v>1524</v>
      </c>
      <c r="H80" s="386">
        <f t="shared" si="120"/>
        <v>1646</v>
      </c>
      <c r="I80" s="386">
        <f t="shared" si="120"/>
        <v>208</v>
      </c>
      <c r="J80" s="387">
        <f t="shared" si="120"/>
        <v>3822</v>
      </c>
      <c r="K80" s="514" t="s">
        <v>35</v>
      </c>
      <c r="L80" s="503"/>
      <c r="M80" s="503"/>
      <c r="N80" s="504"/>
      <c r="O80" s="502" t="s">
        <v>36</v>
      </c>
      <c r="P80" s="503"/>
      <c r="Q80" s="503"/>
      <c r="R80" s="504"/>
      <c r="S80" s="502" t="s">
        <v>37</v>
      </c>
      <c r="T80" s="503"/>
      <c r="U80" s="503"/>
      <c r="V80" s="504"/>
      <c r="W80" s="502" t="s">
        <v>38</v>
      </c>
      <c r="X80" s="503"/>
      <c r="Y80" s="503"/>
      <c r="Z80" s="504"/>
      <c r="AA80" s="502" t="s">
        <v>39</v>
      </c>
      <c r="AB80" s="503"/>
      <c r="AC80" s="503"/>
      <c r="AD80" s="504"/>
      <c r="AE80" s="502" t="s">
        <v>40</v>
      </c>
      <c r="AF80" s="503"/>
      <c r="AG80" s="503"/>
      <c r="AH80" s="504"/>
      <c r="AI80" s="502" t="s">
        <v>41</v>
      </c>
      <c r="AJ80" s="503"/>
      <c r="AK80" s="503"/>
      <c r="AL80" s="503"/>
      <c r="AM80" s="505" t="s">
        <v>42</v>
      </c>
      <c r="AN80" s="506"/>
      <c r="AO80" s="506"/>
      <c r="AP80" s="506"/>
      <c r="AQ80" s="505"/>
      <c r="AR80" s="506"/>
      <c r="AS80" s="528"/>
    </row>
    <row r="81" spans="1:45" s="214" customFormat="1" ht="23.25" customHeight="1" thickBot="1">
      <c r="A81" s="297"/>
      <c r="B81" s="79"/>
      <c r="C81" s="529" t="s">
        <v>31</v>
      </c>
      <c r="D81" s="530"/>
      <c r="E81" s="530"/>
      <c r="F81" s="530"/>
      <c r="G81" s="530"/>
      <c r="H81" s="530"/>
      <c r="I81" s="530"/>
      <c r="J81" s="531"/>
      <c r="K81" s="511">
        <f>SUM(K6:M79)</f>
        <v>30</v>
      </c>
      <c r="L81" s="512"/>
      <c r="M81" s="512"/>
      <c r="N81" s="513"/>
      <c r="O81" s="511">
        <f>SUM(O6:Q79)</f>
        <v>30</v>
      </c>
      <c r="P81" s="512"/>
      <c r="Q81" s="512"/>
      <c r="R81" s="513"/>
      <c r="S81" s="511">
        <f>SUM(S6:U79)</f>
        <v>30</v>
      </c>
      <c r="T81" s="512"/>
      <c r="U81" s="512"/>
      <c r="V81" s="513"/>
      <c r="W81" s="511">
        <f>SUM(W6:Y79)</f>
        <v>28.5</v>
      </c>
      <c r="X81" s="512"/>
      <c r="Y81" s="512"/>
      <c r="Z81" s="513"/>
      <c r="AA81" s="511">
        <f>SUM(AA6:AC79)</f>
        <v>30</v>
      </c>
      <c r="AB81" s="512"/>
      <c r="AC81" s="512"/>
      <c r="AD81" s="513"/>
      <c r="AE81" s="511">
        <f>SUM(AE6:AG79)</f>
        <v>26</v>
      </c>
      <c r="AF81" s="512"/>
      <c r="AG81" s="512"/>
      <c r="AH81" s="513"/>
      <c r="AI81" s="511">
        <f>SUM(AI6:AK79)</f>
        <v>46</v>
      </c>
      <c r="AJ81" s="512"/>
      <c r="AK81" s="512"/>
      <c r="AL81" s="513"/>
      <c r="AM81" s="511">
        <f t="shared" ref="AM81" si="121">SUM(AM6:AO79)</f>
        <v>22</v>
      </c>
      <c r="AN81" s="512"/>
      <c r="AO81" s="512"/>
      <c r="AP81" s="513"/>
      <c r="AQ81" s="492"/>
      <c r="AR81" s="493"/>
      <c r="AS81" s="494"/>
    </row>
    <row r="82" spans="1:45" s="214" customFormat="1" ht="28.5" customHeight="1" thickBot="1">
      <c r="A82" s="298"/>
      <c r="B82" s="81"/>
      <c r="C82" s="510" t="s">
        <v>32</v>
      </c>
      <c r="D82" s="481"/>
      <c r="E82" s="481"/>
      <c r="F82" s="481"/>
      <c r="G82" s="481"/>
      <c r="H82" s="481"/>
      <c r="I82" s="481"/>
      <c r="J82" s="310">
        <f>K82+O82+S82+W82+AA82+AE82+AI82+AM82</f>
        <v>240</v>
      </c>
      <c r="K82" s="512">
        <f>SUM(N6:N79)</f>
        <v>30</v>
      </c>
      <c r="L82" s="512"/>
      <c r="M82" s="512"/>
      <c r="N82" s="513"/>
      <c r="O82" s="511">
        <f>SUM(R6:R79)</f>
        <v>30</v>
      </c>
      <c r="P82" s="512"/>
      <c r="Q82" s="512"/>
      <c r="R82" s="513"/>
      <c r="S82" s="511">
        <f>SUM(V6:V79)</f>
        <v>30</v>
      </c>
      <c r="T82" s="512"/>
      <c r="U82" s="512"/>
      <c r="V82" s="513"/>
      <c r="W82" s="511">
        <f>SUM(Z6:Z79)</f>
        <v>30</v>
      </c>
      <c r="X82" s="512"/>
      <c r="Y82" s="512"/>
      <c r="Z82" s="513"/>
      <c r="AA82" s="511">
        <f>SUM(AD6:AD79)</f>
        <v>30</v>
      </c>
      <c r="AB82" s="512"/>
      <c r="AC82" s="512"/>
      <c r="AD82" s="513"/>
      <c r="AE82" s="511">
        <f>SUM(AH6:AH79)</f>
        <v>30</v>
      </c>
      <c r="AF82" s="512"/>
      <c r="AG82" s="512"/>
      <c r="AH82" s="513"/>
      <c r="AI82" s="511">
        <f>SUM(AL6:AL79)</f>
        <v>30</v>
      </c>
      <c r="AJ82" s="512"/>
      <c r="AK82" s="512"/>
      <c r="AL82" s="512"/>
      <c r="AM82" s="511">
        <f>SUM(AP6:AP79)</f>
        <v>30</v>
      </c>
      <c r="AN82" s="512"/>
      <c r="AO82" s="512"/>
      <c r="AP82" s="512"/>
      <c r="AQ82" s="492"/>
      <c r="AR82" s="493"/>
      <c r="AS82" s="494"/>
    </row>
    <row r="83" spans="1:45" s="214" customFormat="1" ht="15.75" customHeight="1">
      <c r="A83" s="284"/>
      <c r="B83" s="78"/>
      <c r="C83" s="510" t="s">
        <v>33</v>
      </c>
      <c r="D83" s="481"/>
      <c r="E83" s="481"/>
      <c r="F83" s="481"/>
      <c r="G83" s="481"/>
      <c r="H83" s="481"/>
      <c r="I83" s="481"/>
      <c r="J83" s="310">
        <f>SUM(K83:AP83)</f>
        <v>21</v>
      </c>
      <c r="K83" s="507">
        <f>COUNTIF($AQ$3:$AQ$66,1)</f>
        <v>2</v>
      </c>
      <c r="L83" s="508"/>
      <c r="M83" s="508"/>
      <c r="N83" s="509"/>
      <c r="O83" s="507">
        <f>COUNTIF($AQ$3:$AQ$66,2)</f>
        <v>2</v>
      </c>
      <c r="P83" s="508"/>
      <c r="Q83" s="508"/>
      <c r="R83" s="509"/>
      <c r="S83" s="507">
        <f>COUNTIF($AQ$3:$AQ$66,3)</f>
        <v>5</v>
      </c>
      <c r="T83" s="508"/>
      <c r="U83" s="508"/>
      <c r="V83" s="509"/>
      <c r="W83" s="507">
        <f>COUNTIF($AQ$3:$AQ$66,4)</f>
        <v>2</v>
      </c>
      <c r="X83" s="508"/>
      <c r="Y83" s="508"/>
      <c r="Z83" s="509"/>
      <c r="AA83" s="507">
        <f>COUNTIF($AQ$3:$AQ$66,5)</f>
        <v>3</v>
      </c>
      <c r="AB83" s="508"/>
      <c r="AC83" s="508"/>
      <c r="AD83" s="509"/>
      <c r="AE83" s="507">
        <f>COUNTIF($AQ$3:$AQ$66,6)</f>
        <v>3</v>
      </c>
      <c r="AF83" s="508"/>
      <c r="AG83" s="508"/>
      <c r="AH83" s="509"/>
      <c r="AI83" s="507">
        <f>COUNTIF($AQ$3:$AQ$66,7)</f>
        <v>3</v>
      </c>
      <c r="AJ83" s="508"/>
      <c r="AK83" s="508"/>
      <c r="AL83" s="509"/>
      <c r="AM83" s="507">
        <f>COUNTIF($AQ$3:$AQ$66,8)</f>
        <v>1</v>
      </c>
      <c r="AN83" s="508"/>
      <c r="AO83" s="508"/>
      <c r="AP83" s="509"/>
      <c r="AQ83" s="489"/>
      <c r="AR83" s="490"/>
      <c r="AS83" s="491"/>
    </row>
    <row r="84" spans="1:45" s="214" customFormat="1" ht="16.5" customHeight="1" thickBot="1">
      <c r="A84" s="299"/>
      <c r="B84" s="82"/>
      <c r="C84" s="499" t="s">
        <v>34</v>
      </c>
      <c r="D84" s="500"/>
      <c r="E84" s="500"/>
      <c r="F84" s="500"/>
      <c r="G84" s="500"/>
      <c r="H84" s="500"/>
      <c r="I84" s="500"/>
      <c r="J84" s="311">
        <f>SUM(K84:AP84)</f>
        <v>26</v>
      </c>
      <c r="K84" s="495">
        <f>COUNTIF($AR$3:$AR$66,1)</f>
        <v>3</v>
      </c>
      <c r="L84" s="496"/>
      <c r="M84" s="496"/>
      <c r="N84" s="497"/>
      <c r="O84" s="495">
        <f>COUNTIF($AR$3:$AR$66,2)</f>
        <v>3</v>
      </c>
      <c r="P84" s="496"/>
      <c r="Q84" s="496"/>
      <c r="R84" s="497"/>
      <c r="S84" s="495">
        <f>COUNTIF($AR$3:$AR$66,3)</f>
        <v>5</v>
      </c>
      <c r="T84" s="496"/>
      <c r="U84" s="496"/>
      <c r="V84" s="497"/>
      <c r="W84" s="495">
        <f>COUNTIF($AR$3:$AR$66,4)</f>
        <v>3</v>
      </c>
      <c r="X84" s="496"/>
      <c r="Y84" s="496"/>
      <c r="Z84" s="497"/>
      <c r="AA84" s="495">
        <f>COUNTIF($AR$3:$AR$66,5)</f>
        <v>4</v>
      </c>
      <c r="AB84" s="496"/>
      <c r="AC84" s="496"/>
      <c r="AD84" s="497"/>
      <c r="AE84" s="495">
        <f>COUNTIF($AR$3:$AR$66,6)</f>
        <v>3</v>
      </c>
      <c r="AF84" s="496"/>
      <c r="AG84" s="496"/>
      <c r="AH84" s="497"/>
      <c r="AI84" s="495">
        <f>COUNTIF($AR$3:$AR$66,7)</f>
        <v>3</v>
      </c>
      <c r="AJ84" s="496"/>
      <c r="AK84" s="496"/>
      <c r="AL84" s="497"/>
      <c r="AM84" s="495">
        <f>COUNTIF($AR$3:$AR$66,8)</f>
        <v>2</v>
      </c>
      <c r="AN84" s="496"/>
      <c r="AO84" s="496"/>
      <c r="AP84" s="497"/>
      <c r="AQ84" s="525"/>
      <c r="AR84" s="526"/>
      <c r="AS84" s="527"/>
    </row>
    <row r="85" spans="1:45">
      <c r="B85" s="83"/>
    </row>
    <row r="86" spans="1:45">
      <c r="B86" s="83"/>
    </row>
    <row r="88" spans="1:45" ht="20.100000000000001" customHeight="1">
      <c r="B88" s="501" t="s">
        <v>44</v>
      </c>
      <c r="C88" s="501"/>
      <c r="D88" s="501"/>
      <c r="E88" s="501"/>
      <c r="F88" s="501"/>
      <c r="G88" s="501"/>
      <c r="H88" s="498" t="s">
        <v>4</v>
      </c>
      <c r="I88" s="498"/>
      <c r="J88" s="498"/>
      <c r="K88" s="88"/>
      <c r="L88" s="88"/>
      <c r="M88" s="88"/>
      <c r="N88" s="88"/>
      <c r="O88" s="88"/>
      <c r="P88" s="88"/>
      <c r="Q88" s="88"/>
      <c r="R88" s="498" t="s">
        <v>43</v>
      </c>
      <c r="S88" s="498"/>
      <c r="T88" s="498"/>
      <c r="U88" s="498"/>
      <c r="V88" s="498"/>
      <c r="W88" s="498"/>
      <c r="X88" s="498"/>
      <c r="Y88" s="498"/>
      <c r="Z88" s="498"/>
      <c r="AA88" s="498"/>
      <c r="AB88" s="498"/>
      <c r="AC88" s="498"/>
      <c r="AD88" s="498"/>
      <c r="AE88" s="498"/>
      <c r="AF88" s="498"/>
      <c r="AG88" s="498"/>
      <c r="AH88" s="498"/>
      <c r="AI88" s="498"/>
      <c r="AJ88" s="498"/>
      <c r="AK88" s="498"/>
      <c r="AL88" s="498"/>
      <c r="AM88" s="498" t="s">
        <v>5</v>
      </c>
      <c r="AN88" s="498"/>
      <c r="AO88" s="88"/>
    </row>
    <row r="89" spans="1:45" ht="20.100000000000001" customHeight="1">
      <c r="B89" s="485" t="s">
        <v>230</v>
      </c>
      <c r="C89" s="485"/>
      <c r="D89" s="485"/>
      <c r="E89" s="485"/>
      <c r="F89" s="485"/>
      <c r="G89" s="485"/>
      <c r="H89" s="478">
        <v>6</v>
      </c>
      <c r="I89" s="478"/>
      <c r="J89" s="478"/>
      <c r="K89" s="88"/>
      <c r="L89" s="88"/>
      <c r="M89" s="88"/>
      <c r="N89" s="88"/>
      <c r="O89" s="88"/>
      <c r="P89" s="88"/>
      <c r="Q89" s="88"/>
      <c r="R89" s="481" t="s">
        <v>28</v>
      </c>
      <c r="S89" s="481"/>
      <c r="T89" s="481"/>
      <c r="U89" s="481"/>
      <c r="V89" s="481"/>
      <c r="W89" s="481"/>
      <c r="X89" s="481"/>
      <c r="Y89" s="481"/>
      <c r="Z89" s="481"/>
      <c r="AA89" s="481"/>
      <c r="AB89" s="481"/>
      <c r="AC89" s="481"/>
      <c r="AD89" s="481"/>
      <c r="AE89" s="481"/>
      <c r="AF89" s="481"/>
      <c r="AG89" s="481"/>
      <c r="AH89" s="481"/>
      <c r="AI89" s="481"/>
      <c r="AJ89" s="481"/>
      <c r="AK89" s="481"/>
      <c r="AL89" s="481"/>
      <c r="AM89" s="478">
        <v>4</v>
      </c>
      <c r="AN89" s="478"/>
      <c r="AO89" s="88"/>
    </row>
    <row r="90" spans="1:45" ht="33.75" customHeight="1">
      <c r="B90" s="484" t="s">
        <v>228</v>
      </c>
      <c r="C90" s="484"/>
      <c r="D90" s="484"/>
      <c r="E90" s="484"/>
      <c r="F90" s="484"/>
      <c r="G90" s="484"/>
      <c r="H90" s="478">
        <v>5</v>
      </c>
      <c r="I90" s="478"/>
      <c r="J90" s="478"/>
      <c r="K90" s="88"/>
      <c r="L90" s="88"/>
      <c r="M90" s="88"/>
      <c r="N90" s="88"/>
      <c r="O90" s="88"/>
      <c r="P90" s="88"/>
      <c r="Q90" s="88"/>
      <c r="R90" s="481" t="s">
        <v>94</v>
      </c>
      <c r="S90" s="481"/>
      <c r="T90" s="481"/>
      <c r="U90" s="481"/>
      <c r="V90" s="481"/>
      <c r="W90" s="481"/>
      <c r="X90" s="481"/>
      <c r="Y90" s="481"/>
      <c r="Z90" s="481"/>
      <c r="AA90" s="481"/>
      <c r="AB90" s="481"/>
      <c r="AC90" s="481"/>
      <c r="AD90" s="481"/>
      <c r="AE90" s="481"/>
      <c r="AF90" s="481"/>
      <c r="AG90" s="481"/>
      <c r="AH90" s="481"/>
      <c r="AI90" s="481"/>
      <c r="AJ90" s="481"/>
      <c r="AK90" s="481"/>
      <c r="AL90" s="481"/>
      <c r="AM90" s="478">
        <v>4</v>
      </c>
      <c r="AN90" s="478"/>
      <c r="AO90" s="88"/>
    </row>
    <row r="91" spans="1:45" ht="42" customHeight="1">
      <c r="B91" s="481" t="s">
        <v>229</v>
      </c>
      <c r="C91" s="481"/>
      <c r="D91" s="481"/>
      <c r="E91" s="481"/>
      <c r="F91" s="481"/>
      <c r="G91" s="481"/>
      <c r="H91" s="478">
        <v>6</v>
      </c>
      <c r="I91" s="478"/>
      <c r="J91" s="478"/>
      <c r="K91" s="88"/>
      <c r="L91" s="88"/>
      <c r="M91" s="88"/>
      <c r="N91" s="88"/>
      <c r="O91" s="88"/>
      <c r="P91" s="88"/>
      <c r="Q91" s="88"/>
      <c r="R91" s="481" t="s">
        <v>95</v>
      </c>
      <c r="S91" s="481"/>
      <c r="T91" s="481"/>
      <c r="U91" s="481"/>
      <c r="V91" s="481"/>
      <c r="W91" s="481"/>
      <c r="X91" s="481"/>
      <c r="Y91" s="481"/>
      <c r="Z91" s="481"/>
      <c r="AA91" s="481"/>
      <c r="AB91" s="481"/>
      <c r="AC91" s="481"/>
      <c r="AD91" s="481"/>
      <c r="AE91" s="481"/>
      <c r="AF91" s="481"/>
      <c r="AG91" s="481"/>
      <c r="AH91" s="481"/>
      <c r="AI91" s="481"/>
      <c r="AJ91" s="481"/>
      <c r="AK91" s="481"/>
      <c r="AL91" s="481"/>
      <c r="AM91" s="478">
        <v>4</v>
      </c>
      <c r="AN91" s="478"/>
      <c r="AO91" s="88"/>
    </row>
    <row r="92" spans="1:45" ht="32.25" customHeight="1">
      <c r="B92" s="482" t="s">
        <v>201</v>
      </c>
      <c r="C92" s="482"/>
      <c r="D92" s="482"/>
      <c r="E92" s="482"/>
      <c r="F92" s="482"/>
      <c r="G92" s="482"/>
      <c r="H92" s="483">
        <v>8</v>
      </c>
      <c r="I92" s="483"/>
      <c r="J92" s="483"/>
      <c r="K92" s="88"/>
      <c r="L92" s="88"/>
      <c r="M92" s="88"/>
      <c r="N92" s="88"/>
      <c r="O92" s="88"/>
      <c r="P92" s="88"/>
      <c r="Q92" s="88"/>
      <c r="R92" s="481" t="s">
        <v>231</v>
      </c>
      <c r="S92" s="481"/>
      <c r="T92" s="481"/>
      <c r="U92" s="481"/>
      <c r="V92" s="481"/>
      <c r="W92" s="481"/>
      <c r="X92" s="481"/>
      <c r="Y92" s="481"/>
      <c r="Z92" s="481"/>
      <c r="AA92" s="481"/>
      <c r="AB92" s="481"/>
      <c r="AC92" s="481"/>
      <c r="AD92" s="481"/>
      <c r="AE92" s="481"/>
      <c r="AF92" s="481"/>
      <c r="AG92" s="481"/>
      <c r="AH92" s="481"/>
      <c r="AI92" s="481"/>
      <c r="AJ92" s="481"/>
      <c r="AK92" s="481"/>
      <c r="AL92" s="481"/>
      <c r="AM92" s="478">
        <v>8</v>
      </c>
      <c r="AN92" s="478"/>
      <c r="AO92" s="88"/>
    </row>
    <row r="93" spans="1:45" ht="40.5" customHeight="1">
      <c r="B93" s="84" t="s">
        <v>157</v>
      </c>
      <c r="C93" s="457"/>
      <c r="D93" s="457"/>
      <c r="E93" s="459"/>
      <c r="F93" s="457"/>
      <c r="G93" s="458"/>
      <c r="H93" s="486">
        <v>6</v>
      </c>
      <c r="I93" s="487"/>
      <c r="J93" s="488"/>
      <c r="K93" s="88"/>
      <c r="L93" s="88"/>
      <c r="M93" s="88"/>
      <c r="N93" s="88"/>
      <c r="O93" s="88"/>
      <c r="P93" s="88"/>
      <c r="Q93" s="88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300"/>
      <c r="AC93" s="300"/>
      <c r="AD93" s="88"/>
      <c r="AE93" s="88"/>
      <c r="AF93" s="88"/>
      <c r="AG93" s="88"/>
      <c r="AH93" s="88"/>
      <c r="AI93" s="88"/>
      <c r="AJ93" s="88"/>
      <c r="AK93" s="88"/>
      <c r="AL93" s="88"/>
      <c r="AM93" s="88"/>
      <c r="AN93" s="88"/>
      <c r="AO93" s="88"/>
    </row>
    <row r="94" spans="1:45" ht="20.100000000000001" customHeight="1">
      <c r="B94" s="479"/>
      <c r="C94" s="479"/>
      <c r="D94" s="479"/>
      <c r="E94" s="479"/>
      <c r="F94" s="479"/>
      <c r="G94" s="479"/>
      <c r="H94" s="480"/>
      <c r="I94" s="480"/>
      <c r="J94" s="480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  <c r="Z94" s="88"/>
      <c r="AA94" s="88"/>
      <c r="AB94" s="88"/>
      <c r="AC94" s="88"/>
      <c r="AD94" s="88"/>
      <c r="AE94" s="88"/>
      <c r="AF94" s="88"/>
      <c r="AG94" s="88"/>
      <c r="AH94" s="88"/>
      <c r="AI94" s="88"/>
      <c r="AJ94" s="88"/>
      <c r="AK94" s="88"/>
      <c r="AL94" s="88"/>
      <c r="AM94" s="88"/>
      <c r="AN94" s="88"/>
      <c r="AO94" s="88"/>
    </row>
    <row r="95" spans="1:45" s="33" customFormat="1" ht="45" customHeight="1">
      <c r="A95" s="322"/>
      <c r="B95" s="477" t="s">
        <v>251</v>
      </c>
      <c r="C95" s="477"/>
      <c r="D95" s="477"/>
      <c r="E95" s="477"/>
      <c r="F95" s="477"/>
      <c r="G95" s="477"/>
      <c r="H95" s="477"/>
      <c r="I95" s="477"/>
      <c r="J95" s="477"/>
      <c r="K95" s="477"/>
      <c r="L95" s="477"/>
      <c r="M95" s="477"/>
      <c r="N95" s="477"/>
      <c r="O95" s="477"/>
      <c r="P95" s="477"/>
      <c r="Q95" s="477"/>
      <c r="R95" s="477"/>
      <c r="S95" s="477"/>
      <c r="T95" s="477"/>
      <c r="U95" s="477"/>
      <c r="V95" s="477"/>
      <c r="W95" s="477"/>
      <c r="X95" s="477"/>
      <c r="Y95" s="477"/>
      <c r="Z95" s="477"/>
      <c r="AA95" s="477"/>
      <c r="AB95" s="477"/>
      <c r="AC95" s="477"/>
      <c r="AD95" s="477"/>
      <c r="AE95" s="477"/>
      <c r="AF95" s="477"/>
      <c r="AG95" s="477"/>
      <c r="AH95" s="477"/>
      <c r="AI95" s="477"/>
      <c r="AJ95" s="477"/>
      <c r="AK95" s="477"/>
      <c r="AL95" s="477"/>
      <c r="AM95" s="477"/>
      <c r="AN95" s="477"/>
      <c r="AO95" s="477"/>
      <c r="AP95" s="477"/>
      <c r="AQ95" s="477"/>
      <c r="AR95" s="477"/>
      <c r="AS95" s="477"/>
    </row>
    <row r="96" spans="1:45" s="33" customFormat="1" ht="20.25" customHeight="1">
      <c r="A96" s="323"/>
      <c r="B96" s="324"/>
      <c r="C96" s="324"/>
      <c r="D96" s="324"/>
      <c r="E96" s="324"/>
      <c r="F96" s="324"/>
      <c r="G96" s="324"/>
      <c r="H96" s="324"/>
      <c r="I96" s="324"/>
      <c r="J96" s="324"/>
      <c r="K96" s="324"/>
      <c r="L96" s="324"/>
      <c r="M96" s="324"/>
      <c r="N96" s="324"/>
      <c r="O96" s="324"/>
      <c r="P96" s="324"/>
      <c r="Q96" s="324"/>
      <c r="R96" s="324"/>
      <c r="S96" s="324"/>
      <c r="T96" s="324"/>
      <c r="U96" s="324"/>
      <c r="V96" s="324"/>
      <c r="W96" s="324"/>
      <c r="X96" s="324"/>
      <c r="Y96" s="324"/>
      <c r="Z96" s="324"/>
      <c r="AA96" s="324"/>
      <c r="AB96" s="324"/>
      <c r="AC96" s="324"/>
      <c r="AD96" s="324"/>
      <c r="AE96" s="324"/>
      <c r="AF96" s="324"/>
      <c r="AG96" s="324"/>
      <c r="AH96" s="324"/>
      <c r="AI96" s="324"/>
      <c r="AJ96" s="324"/>
      <c r="AK96" s="324"/>
      <c r="AL96" s="324"/>
      <c r="AM96" s="324"/>
      <c r="AN96" s="324"/>
      <c r="AO96" s="324"/>
      <c r="AP96" s="324"/>
      <c r="AQ96" s="324"/>
      <c r="AR96" s="324"/>
      <c r="AS96" s="324"/>
    </row>
    <row r="97" spans="1:45" s="34" customFormat="1" ht="21">
      <c r="A97" s="323"/>
      <c r="B97" s="325" t="s">
        <v>240</v>
      </c>
      <c r="C97" s="325"/>
      <c r="D97" s="325"/>
      <c r="E97" s="325"/>
      <c r="F97" s="325"/>
      <c r="G97" s="325"/>
      <c r="H97" s="325"/>
      <c r="I97" s="325"/>
      <c r="J97" s="325"/>
      <c r="K97" s="325"/>
      <c r="L97" s="325"/>
      <c r="M97" s="325"/>
      <c r="N97" s="325"/>
      <c r="O97" s="326"/>
      <c r="P97" s="326"/>
      <c r="Q97" s="326"/>
      <c r="R97" s="326"/>
      <c r="S97" s="326"/>
      <c r="T97" s="326"/>
      <c r="U97" s="326"/>
      <c r="V97" s="326"/>
      <c r="W97" s="326"/>
      <c r="X97" s="326"/>
      <c r="Y97" s="326"/>
      <c r="Z97" s="326"/>
      <c r="AA97" s="326"/>
      <c r="AB97" s="326"/>
      <c r="AC97" s="326"/>
      <c r="AD97" s="326"/>
      <c r="AE97" s="326"/>
      <c r="AF97" s="326"/>
      <c r="AG97" s="326"/>
      <c r="AH97" s="326"/>
      <c r="AI97" s="326"/>
      <c r="AJ97" s="326"/>
      <c r="AK97" s="326"/>
      <c r="AL97" s="326"/>
      <c r="AM97" s="326"/>
      <c r="AN97" s="326"/>
      <c r="AO97" s="326"/>
      <c r="AP97" s="325"/>
      <c r="AQ97" s="325"/>
      <c r="AR97" s="325"/>
      <c r="AS97" s="325"/>
    </row>
    <row r="98" spans="1:45" ht="21">
      <c r="A98" s="323"/>
      <c r="B98" s="325"/>
      <c r="C98" s="325"/>
      <c r="D98" s="325"/>
      <c r="E98" s="325"/>
      <c r="F98" s="325"/>
      <c r="G98" s="325"/>
      <c r="H98" s="325"/>
      <c r="I98" s="325"/>
      <c r="J98" s="325"/>
      <c r="K98" s="325"/>
      <c r="L98" s="325"/>
      <c r="M98" s="325"/>
      <c r="N98" s="325"/>
      <c r="O98" s="326"/>
      <c r="P98" s="326"/>
      <c r="Q98" s="326"/>
      <c r="R98" s="326"/>
      <c r="S98" s="326"/>
      <c r="T98" s="326"/>
      <c r="U98" s="326"/>
      <c r="V98" s="326"/>
      <c r="W98" s="326"/>
      <c r="X98" s="326"/>
      <c r="Y98" s="326"/>
      <c r="Z98" s="326"/>
      <c r="AA98" s="326"/>
      <c r="AB98" s="326"/>
      <c r="AC98" s="326"/>
      <c r="AD98" s="326"/>
      <c r="AE98" s="326"/>
      <c r="AF98" s="326"/>
      <c r="AG98" s="326"/>
      <c r="AH98" s="326"/>
      <c r="AI98" s="326"/>
      <c r="AJ98" s="326"/>
      <c r="AK98" s="326"/>
      <c r="AL98" s="326"/>
      <c r="AM98" s="326"/>
      <c r="AN98" s="326"/>
      <c r="AO98" s="326"/>
      <c r="AP98" s="325"/>
      <c r="AQ98" s="325"/>
      <c r="AR98" s="325"/>
      <c r="AS98" s="325"/>
    </row>
    <row r="99" spans="1:45" ht="21">
      <c r="A99" s="323"/>
      <c r="B99" s="532" t="s">
        <v>250</v>
      </c>
      <c r="C99" s="532"/>
      <c r="D99" s="532"/>
      <c r="E99" s="532"/>
      <c r="F99" s="532"/>
      <c r="G99" s="532"/>
      <c r="H99" s="532"/>
      <c r="I99" s="532"/>
      <c r="J99" s="532"/>
      <c r="K99" s="532"/>
      <c r="L99" s="532"/>
      <c r="M99" s="532"/>
      <c r="N99" s="532"/>
      <c r="O99" s="532"/>
      <c r="P99" s="326"/>
      <c r="Q99" s="326"/>
      <c r="R99" s="326"/>
      <c r="S99" s="326"/>
      <c r="T99" s="326"/>
      <c r="U99" s="326"/>
      <c r="V99" s="326"/>
      <c r="W99" s="326"/>
      <c r="X99" s="326"/>
      <c r="Y99" s="326"/>
      <c r="Z99" s="326"/>
      <c r="AA99" s="326"/>
      <c r="AB99" s="326"/>
      <c r="AC99" s="326"/>
      <c r="AD99" s="326"/>
      <c r="AE99" s="326"/>
      <c r="AF99" s="326"/>
      <c r="AG99" s="326"/>
      <c r="AH99" s="326"/>
      <c r="AI99" s="326"/>
      <c r="AJ99" s="326"/>
      <c r="AK99" s="326"/>
      <c r="AL99" s="326"/>
      <c r="AM99" s="326"/>
      <c r="AN99" s="326"/>
      <c r="AO99" s="326"/>
      <c r="AP99" s="325"/>
      <c r="AQ99" s="325"/>
      <c r="AR99" s="325"/>
      <c r="AS99" s="325"/>
    </row>
    <row r="100" spans="1:45" ht="21">
      <c r="A100" s="323"/>
      <c r="B100" s="325"/>
      <c r="C100" s="327"/>
      <c r="D100" s="327"/>
      <c r="E100" s="326"/>
      <c r="F100" s="326"/>
      <c r="G100" s="326"/>
      <c r="H100" s="326"/>
      <c r="I100" s="326"/>
      <c r="J100" s="326"/>
      <c r="K100" s="326"/>
      <c r="L100" s="326"/>
      <c r="M100" s="326"/>
      <c r="N100" s="326"/>
      <c r="O100" s="326"/>
      <c r="P100" s="326"/>
      <c r="Q100" s="326"/>
      <c r="R100" s="326"/>
      <c r="S100" s="326"/>
      <c r="T100" s="326"/>
      <c r="U100" s="326"/>
      <c r="V100" s="326"/>
      <c r="W100" s="326"/>
      <c r="X100" s="326"/>
      <c r="Y100" s="326" t="s">
        <v>241</v>
      </c>
      <c r="Z100" s="326"/>
      <c r="AA100" s="326"/>
      <c r="AB100" s="326"/>
      <c r="AC100" s="326"/>
      <c r="AD100" s="326"/>
      <c r="AE100" s="326"/>
      <c r="AF100" s="326"/>
      <c r="AG100" s="326"/>
      <c r="AH100" s="326"/>
      <c r="AI100" s="326"/>
      <c r="AJ100" s="326"/>
      <c r="AK100" s="326"/>
      <c r="AL100" s="326"/>
      <c r="AM100" s="326"/>
      <c r="AN100" s="326"/>
      <c r="AO100" s="326"/>
      <c r="AP100" s="325"/>
      <c r="AQ100" s="325"/>
      <c r="AR100" s="325"/>
      <c r="AS100" s="325"/>
    </row>
  </sheetData>
  <mergeCells count="101">
    <mergeCell ref="B99:O99"/>
    <mergeCell ref="A26:B26"/>
    <mergeCell ref="S2:V2"/>
    <mergeCell ref="W2:Z2"/>
    <mergeCell ref="AA2:AD2"/>
    <mergeCell ref="AE2:AH2"/>
    <mergeCell ref="A2:A3"/>
    <mergeCell ref="B2:B3"/>
    <mergeCell ref="C2:D2"/>
    <mergeCell ref="F2:J2"/>
    <mergeCell ref="K2:N2"/>
    <mergeCell ref="O2:R2"/>
    <mergeCell ref="A4:B4"/>
    <mergeCell ref="A13:B13"/>
    <mergeCell ref="A15:B15"/>
    <mergeCell ref="A22:B22"/>
    <mergeCell ref="C72:C73"/>
    <mergeCell ref="C70:C71"/>
    <mergeCell ref="C64:C65"/>
    <mergeCell ref="C68:C69"/>
    <mergeCell ref="AA81:AD81"/>
    <mergeCell ref="S80:V80"/>
    <mergeCell ref="W80:Z80"/>
    <mergeCell ref="AA80:AD80"/>
    <mergeCell ref="AQ2:AS2"/>
    <mergeCell ref="AI2:AL2"/>
    <mergeCell ref="AM2:AP2"/>
    <mergeCell ref="C66:C67"/>
    <mergeCell ref="A59:B59"/>
    <mergeCell ref="C60:C61"/>
    <mergeCell ref="C62:C63"/>
    <mergeCell ref="A51:B51"/>
    <mergeCell ref="AQ84:AS84"/>
    <mergeCell ref="C82:I82"/>
    <mergeCell ref="K82:N82"/>
    <mergeCell ref="O82:R82"/>
    <mergeCell ref="S82:V82"/>
    <mergeCell ref="W82:Z82"/>
    <mergeCell ref="AA82:AD82"/>
    <mergeCell ref="AE82:AH82"/>
    <mergeCell ref="AQ80:AS80"/>
    <mergeCell ref="AM81:AP81"/>
    <mergeCell ref="AQ81:AS81"/>
    <mergeCell ref="C81:J81"/>
    <mergeCell ref="K81:N81"/>
    <mergeCell ref="O81:R81"/>
    <mergeCell ref="S81:V81"/>
    <mergeCell ref="W81:Z81"/>
    <mergeCell ref="AE80:AH80"/>
    <mergeCell ref="AI80:AL80"/>
    <mergeCell ref="AM80:AP80"/>
    <mergeCell ref="AA83:AD83"/>
    <mergeCell ref="AE83:AH83"/>
    <mergeCell ref="C83:I83"/>
    <mergeCell ref="K83:N83"/>
    <mergeCell ref="O83:R83"/>
    <mergeCell ref="S83:V83"/>
    <mergeCell ref="W83:Z83"/>
    <mergeCell ref="AI82:AL82"/>
    <mergeCell ref="AM82:AP82"/>
    <mergeCell ref="AI83:AL83"/>
    <mergeCell ref="AM83:AP83"/>
    <mergeCell ref="AE81:AH81"/>
    <mergeCell ref="AI81:AL81"/>
    <mergeCell ref="K80:N80"/>
    <mergeCell ref="O80:R80"/>
    <mergeCell ref="AQ83:AS83"/>
    <mergeCell ref="AQ82:AS82"/>
    <mergeCell ref="AI84:AL84"/>
    <mergeCell ref="AM92:AN92"/>
    <mergeCell ref="AM84:AP84"/>
    <mergeCell ref="H88:J88"/>
    <mergeCell ref="AM88:AN88"/>
    <mergeCell ref="AE84:AH84"/>
    <mergeCell ref="AM91:AN91"/>
    <mergeCell ref="C84:I84"/>
    <mergeCell ref="B88:G88"/>
    <mergeCell ref="O84:R84"/>
    <mergeCell ref="S84:V84"/>
    <mergeCell ref="W84:Z84"/>
    <mergeCell ref="AA84:AD84"/>
    <mergeCell ref="K84:N84"/>
    <mergeCell ref="R88:AL88"/>
    <mergeCell ref="B95:AS95"/>
    <mergeCell ref="AM89:AN89"/>
    <mergeCell ref="B94:G94"/>
    <mergeCell ref="H94:J94"/>
    <mergeCell ref="B91:G91"/>
    <mergeCell ref="H91:J91"/>
    <mergeCell ref="B92:G92"/>
    <mergeCell ref="H92:J92"/>
    <mergeCell ref="B90:G90"/>
    <mergeCell ref="H90:J90"/>
    <mergeCell ref="AM90:AN90"/>
    <mergeCell ref="B89:G89"/>
    <mergeCell ref="H89:J89"/>
    <mergeCell ref="H93:J93"/>
    <mergeCell ref="R89:AL89"/>
    <mergeCell ref="R90:AL90"/>
    <mergeCell ref="R91:AL91"/>
    <mergeCell ref="R92:AL92"/>
  </mergeCells>
  <conditionalFormatting sqref="E6:E12 E14 E17:E21 E23:E25">
    <cfRule type="cellIs" dxfId="1" priority="32" operator="notBetween">
      <formula>46</formula>
      <formula>54</formula>
    </cfRule>
  </conditionalFormatting>
  <conditionalFormatting sqref="E28:E50 E53:E58 E60:E73">
    <cfRule type="cellIs" dxfId="0" priority="57" operator="notBetween">
      <formula>48</formula>
      <formula>54</formula>
    </cfRule>
  </conditionalFormatting>
  <pageMargins left="0.31496062992125984" right="0" top="0.39370078740157483" bottom="0" header="0" footer="0"/>
  <pageSetup scale="50" orientation="landscape" r:id="rId1"/>
  <headerFooter>
    <oddFooter>&amp;C670300 Унаа процессинин тестөөсү&amp;RБет &amp;P</oddFooter>
  </headerFooter>
  <rowBreaks count="3" manualBreakCount="3">
    <brk id="32" max="46" man="1"/>
    <brk id="56" max="46" man="1"/>
    <brk id="84" max="46" man="1"/>
  </rowBreaks>
  <ignoredErrors>
    <ignoredError sqref="F13 D13 G13:J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44"/>
  <sheetViews>
    <sheetView view="pageBreakPreview" topLeftCell="A28" zoomScale="60" workbookViewId="0">
      <selection activeCell="A38" sqref="A38:XFD43"/>
    </sheetView>
  </sheetViews>
  <sheetFormatPr defaultColWidth="2.6640625" defaultRowHeight="13.2"/>
  <cols>
    <col min="1" max="1" width="4.6640625" style="1" customWidth="1"/>
    <col min="2" max="2" width="6.109375" style="1" customWidth="1"/>
    <col min="3" max="22" width="4.6640625" style="1" customWidth="1"/>
    <col min="23" max="23" width="6.44140625" style="1" customWidth="1"/>
    <col min="24" max="54" width="4.6640625" style="1" customWidth="1"/>
    <col min="55" max="85" width="2.6640625" style="1"/>
    <col min="86" max="138" width="2.44140625" style="1" customWidth="1"/>
    <col min="139" max="139" width="3.5546875" style="1" customWidth="1"/>
    <col min="140" max="140" width="3.33203125" style="1" customWidth="1"/>
    <col min="141" max="145" width="2.44140625" style="1" customWidth="1"/>
    <col min="146" max="341" width="2.6640625" style="1"/>
    <col min="342" max="394" width="2.44140625" style="1" customWidth="1"/>
    <col min="395" max="395" width="3.5546875" style="1" customWidth="1"/>
    <col min="396" max="396" width="3.33203125" style="1" customWidth="1"/>
    <col min="397" max="401" width="2.44140625" style="1" customWidth="1"/>
    <col min="402" max="597" width="2.6640625" style="1"/>
    <col min="598" max="650" width="2.44140625" style="1" customWidth="1"/>
    <col min="651" max="651" width="3.5546875" style="1" customWidth="1"/>
    <col min="652" max="652" width="3.33203125" style="1" customWidth="1"/>
    <col min="653" max="657" width="2.44140625" style="1" customWidth="1"/>
    <col min="658" max="853" width="2.6640625" style="1"/>
    <col min="854" max="906" width="2.44140625" style="1" customWidth="1"/>
    <col min="907" max="907" width="3.5546875" style="1" customWidth="1"/>
    <col min="908" max="908" width="3.33203125" style="1" customWidth="1"/>
    <col min="909" max="913" width="2.44140625" style="1" customWidth="1"/>
    <col min="914" max="1109" width="2.6640625" style="1"/>
    <col min="1110" max="1162" width="2.44140625" style="1" customWidth="1"/>
    <col min="1163" max="1163" width="3.5546875" style="1" customWidth="1"/>
    <col min="1164" max="1164" width="3.33203125" style="1" customWidth="1"/>
    <col min="1165" max="1169" width="2.44140625" style="1" customWidth="1"/>
    <col min="1170" max="1365" width="2.6640625" style="1"/>
    <col min="1366" max="1418" width="2.44140625" style="1" customWidth="1"/>
    <col min="1419" max="1419" width="3.5546875" style="1" customWidth="1"/>
    <col min="1420" max="1420" width="3.33203125" style="1" customWidth="1"/>
    <col min="1421" max="1425" width="2.44140625" style="1" customWidth="1"/>
    <col min="1426" max="1621" width="2.6640625" style="1"/>
    <col min="1622" max="1674" width="2.44140625" style="1" customWidth="1"/>
    <col min="1675" max="1675" width="3.5546875" style="1" customWidth="1"/>
    <col min="1676" max="1676" width="3.33203125" style="1" customWidth="1"/>
    <col min="1677" max="1681" width="2.44140625" style="1" customWidth="1"/>
    <col min="1682" max="1877" width="2.6640625" style="1"/>
    <col min="1878" max="1930" width="2.44140625" style="1" customWidth="1"/>
    <col min="1931" max="1931" width="3.5546875" style="1" customWidth="1"/>
    <col min="1932" max="1932" width="3.33203125" style="1" customWidth="1"/>
    <col min="1933" max="1937" width="2.44140625" style="1" customWidth="1"/>
    <col min="1938" max="2133" width="2.6640625" style="1"/>
    <col min="2134" max="2186" width="2.44140625" style="1" customWidth="1"/>
    <col min="2187" max="2187" width="3.5546875" style="1" customWidth="1"/>
    <col min="2188" max="2188" width="3.33203125" style="1" customWidth="1"/>
    <col min="2189" max="2193" width="2.44140625" style="1" customWidth="1"/>
    <col min="2194" max="2389" width="2.6640625" style="1"/>
    <col min="2390" max="2442" width="2.44140625" style="1" customWidth="1"/>
    <col min="2443" max="2443" width="3.5546875" style="1" customWidth="1"/>
    <col min="2444" max="2444" width="3.33203125" style="1" customWidth="1"/>
    <col min="2445" max="2449" width="2.44140625" style="1" customWidth="1"/>
    <col min="2450" max="2645" width="2.6640625" style="1"/>
    <col min="2646" max="2698" width="2.44140625" style="1" customWidth="1"/>
    <col min="2699" max="2699" width="3.5546875" style="1" customWidth="1"/>
    <col min="2700" max="2700" width="3.33203125" style="1" customWidth="1"/>
    <col min="2701" max="2705" width="2.44140625" style="1" customWidth="1"/>
    <col min="2706" max="2901" width="2.6640625" style="1"/>
    <col min="2902" max="2954" width="2.44140625" style="1" customWidth="1"/>
    <col min="2955" max="2955" width="3.5546875" style="1" customWidth="1"/>
    <col min="2956" max="2956" width="3.33203125" style="1" customWidth="1"/>
    <col min="2957" max="2961" width="2.44140625" style="1" customWidth="1"/>
    <col min="2962" max="3157" width="2.6640625" style="1"/>
    <col min="3158" max="3210" width="2.44140625" style="1" customWidth="1"/>
    <col min="3211" max="3211" width="3.5546875" style="1" customWidth="1"/>
    <col min="3212" max="3212" width="3.33203125" style="1" customWidth="1"/>
    <col min="3213" max="3217" width="2.44140625" style="1" customWidth="1"/>
    <col min="3218" max="3413" width="2.6640625" style="1"/>
    <col min="3414" max="3466" width="2.44140625" style="1" customWidth="1"/>
    <col min="3467" max="3467" width="3.5546875" style="1" customWidth="1"/>
    <col min="3468" max="3468" width="3.33203125" style="1" customWidth="1"/>
    <col min="3469" max="3473" width="2.44140625" style="1" customWidth="1"/>
    <col min="3474" max="3669" width="2.6640625" style="1"/>
    <col min="3670" max="3722" width="2.44140625" style="1" customWidth="1"/>
    <col min="3723" max="3723" width="3.5546875" style="1" customWidth="1"/>
    <col min="3724" max="3724" width="3.33203125" style="1" customWidth="1"/>
    <col min="3725" max="3729" width="2.44140625" style="1" customWidth="1"/>
    <col min="3730" max="3925" width="2.6640625" style="1"/>
    <col min="3926" max="3978" width="2.44140625" style="1" customWidth="1"/>
    <col min="3979" max="3979" width="3.5546875" style="1" customWidth="1"/>
    <col min="3980" max="3980" width="3.33203125" style="1" customWidth="1"/>
    <col min="3981" max="3985" width="2.44140625" style="1" customWidth="1"/>
    <col min="3986" max="4181" width="2.6640625" style="1"/>
    <col min="4182" max="4234" width="2.44140625" style="1" customWidth="1"/>
    <col min="4235" max="4235" width="3.5546875" style="1" customWidth="1"/>
    <col min="4236" max="4236" width="3.33203125" style="1" customWidth="1"/>
    <col min="4237" max="4241" width="2.44140625" style="1" customWidth="1"/>
    <col min="4242" max="4437" width="2.6640625" style="1"/>
    <col min="4438" max="4490" width="2.44140625" style="1" customWidth="1"/>
    <col min="4491" max="4491" width="3.5546875" style="1" customWidth="1"/>
    <col min="4492" max="4492" width="3.33203125" style="1" customWidth="1"/>
    <col min="4493" max="4497" width="2.44140625" style="1" customWidth="1"/>
    <col min="4498" max="4693" width="2.6640625" style="1"/>
    <col min="4694" max="4746" width="2.44140625" style="1" customWidth="1"/>
    <col min="4747" max="4747" width="3.5546875" style="1" customWidth="1"/>
    <col min="4748" max="4748" width="3.33203125" style="1" customWidth="1"/>
    <col min="4749" max="4753" width="2.44140625" style="1" customWidth="1"/>
    <col min="4754" max="4949" width="2.6640625" style="1"/>
    <col min="4950" max="5002" width="2.44140625" style="1" customWidth="1"/>
    <col min="5003" max="5003" width="3.5546875" style="1" customWidth="1"/>
    <col min="5004" max="5004" width="3.33203125" style="1" customWidth="1"/>
    <col min="5005" max="5009" width="2.44140625" style="1" customWidth="1"/>
    <col min="5010" max="5205" width="2.6640625" style="1"/>
    <col min="5206" max="5258" width="2.44140625" style="1" customWidth="1"/>
    <col min="5259" max="5259" width="3.5546875" style="1" customWidth="1"/>
    <col min="5260" max="5260" width="3.33203125" style="1" customWidth="1"/>
    <col min="5261" max="5265" width="2.44140625" style="1" customWidth="1"/>
    <col min="5266" max="5461" width="2.6640625" style="1"/>
    <col min="5462" max="5514" width="2.44140625" style="1" customWidth="1"/>
    <col min="5515" max="5515" width="3.5546875" style="1" customWidth="1"/>
    <col min="5516" max="5516" width="3.33203125" style="1" customWidth="1"/>
    <col min="5517" max="5521" width="2.44140625" style="1" customWidth="1"/>
    <col min="5522" max="5717" width="2.6640625" style="1"/>
    <col min="5718" max="5770" width="2.44140625" style="1" customWidth="1"/>
    <col min="5771" max="5771" width="3.5546875" style="1" customWidth="1"/>
    <col min="5772" max="5772" width="3.33203125" style="1" customWidth="1"/>
    <col min="5773" max="5777" width="2.44140625" style="1" customWidth="1"/>
    <col min="5778" max="5973" width="2.6640625" style="1"/>
    <col min="5974" max="6026" width="2.44140625" style="1" customWidth="1"/>
    <col min="6027" max="6027" width="3.5546875" style="1" customWidth="1"/>
    <col min="6028" max="6028" width="3.33203125" style="1" customWidth="1"/>
    <col min="6029" max="6033" width="2.44140625" style="1" customWidth="1"/>
    <col min="6034" max="6229" width="2.6640625" style="1"/>
    <col min="6230" max="6282" width="2.44140625" style="1" customWidth="1"/>
    <col min="6283" max="6283" width="3.5546875" style="1" customWidth="1"/>
    <col min="6284" max="6284" width="3.33203125" style="1" customWidth="1"/>
    <col min="6285" max="6289" width="2.44140625" style="1" customWidth="1"/>
    <col min="6290" max="6485" width="2.6640625" style="1"/>
    <col min="6486" max="6538" width="2.44140625" style="1" customWidth="1"/>
    <col min="6539" max="6539" width="3.5546875" style="1" customWidth="1"/>
    <col min="6540" max="6540" width="3.33203125" style="1" customWidth="1"/>
    <col min="6541" max="6545" width="2.44140625" style="1" customWidth="1"/>
    <col min="6546" max="6741" width="2.6640625" style="1"/>
    <col min="6742" max="6794" width="2.44140625" style="1" customWidth="1"/>
    <col min="6795" max="6795" width="3.5546875" style="1" customWidth="1"/>
    <col min="6796" max="6796" width="3.33203125" style="1" customWidth="1"/>
    <col min="6797" max="6801" width="2.44140625" style="1" customWidth="1"/>
    <col min="6802" max="6997" width="2.6640625" style="1"/>
    <col min="6998" max="7050" width="2.44140625" style="1" customWidth="1"/>
    <col min="7051" max="7051" width="3.5546875" style="1" customWidth="1"/>
    <col min="7052" max="7052" width="3.33203125" style="1" customWidth="1"/>
    <col min="7053" max="7057" width="2.44140625" style="1" customWidth="1"/>
    <col min="7058" max="7253" width="2.6640625" style="1"/>
    <col min="7254" max="7306" width="2.44140625" style="1" customWidth="1"/>
    <col min="7307" max="7307" width="3.5546875" style="1" customWidth="1"/>
    <col min="7308" max="7308" width="3.33203125" style="1" customWidth="1"/>
    <col min="7309" max="7313" width="2.44140625" style="1" customWidth="1"/>
    <col min="7314" max="7509" width="2.6640625" style="1"/>
    <col min="7510" max="7562" width="2.44140625" style="1" customWidth="1"/>
    <col min="7563" max="7563" width="3.5546875" style="1" customWidth="1"/>
    <col min="7564" max="7564" width="3.33203125" style="1" customWidth="1"/>
    <col min="7565" max="7569" width="2.44140625" style="1" customWidth="1"/>
    <col min="7570" max="7765" width="2.6640625" style="1"/>
    <col min="7766" max="7818" width="2.44140625" style="1" customWidth="1"/>
    <col min="7819" max="7819" width="3.5546875" style="1" customWidth="1"/>
    <col min="7820" max="7820" width="3.33203125" style="1" customWidth="1"/>
    <col min="7821" max="7825" width="2.44140625" style="1" customWidth="1"/>
    <col min="7826" max="8021" width="2.6640625" style="1"/>
    <col min="8022" max="8074" width="2.44140625" style="1" customWidth="1"/>
    <col min="8075" max="8075" width="3.5546875" style="1" customWidth="1"/>
    <col min="8076" max="8076" width="3.33203125" style="1" customWidth="1"/>
    <col min="8077" max="8081" width="2.44140625" style="1" customWidth="1"/>
    <col min="8082" max="8277" width="2.6640625" style="1"/>
    <col min="8278" max="8330" width="2.44140625" style="1" customWidth="1"/>
    <col min="8331" max="8331" width="3.5546875" style="1" customWidth="1"/>
    <col min="8332" max="8332" width="3.33203125" style="1" customWidth="1"/>
    <col min="8333" max="8337" width="2.44140625" style="1" customWidth="1"/>
    <col min="8338" max="8533" width="2.6640625" style="1"/>
    <col min="8534" max="8586" width="2.44140625" style="1" customWidth="1"/>
    <col min="8587" max="8587" width="3.5546875" style="1" customWidth="1"/>
    <col min="8588" max="8588" width="3.33203125" style="1" customWidth="1"/>
    <col min="8589" max="8593" width="2.44140625" style="1" customWidth="1"/>
    <col min="8594" max="8789" width="2.6640625" style="1"/>
    <col min="8790" max="8842" width="2.44140625" style="1" customWidth="1"/>
    <col min="8843" max="8843" width="3.5546875" style="1" customWidth="1"/>
    <col min="8844" max="8844" width="3.33203125" style="1" customWidth="1"/>
    <col min="8845" max="8849" width="2.44140625" style="1" customWidth="1"/>
    <col min="8850" max="9045" width="2.6640625" style="1"/>
    <col min="9046" max="9098" width="2.44140625" style="1" customWidth="1"/>
    <col min="9099" max="9099" width="3.5546875" style="1" customWidth="1"/>
    <col min="9100" max="9100" width="3.33203125" style="1" customWidth="1"/>
    <col min="9101" max="9105" width="2.44140625" style="1" customWidth="1"/>
    <col min="9106" max="9301" width="2.6640625" style="1"/>
    <col min="9302" max="9354" width="2.44140625" style="1" customWidth="1"/>
    <col min="9355" max="9355" width="3.5546875" style="1" customWidth="1"/>
    <col min="9356" max="9356" width="3.33203125" style="1" customWidth="1"/>
    <col min="9357" max="9361" width="2.44140625" style="1" customWidth="1"/>
    <col min="9362" max="9557" width="2.6640625" style="1"/>
    <col min="9558" max="9610" width="2.44140625" style="1" customWidth="1"/>
    <col min="9611" max="9611" width="3.5546875" style="1" customWidth="1"/>
    <col min="9612" max="9612" width="3.33203125" style="1" customWidth="1"/>
    <col min="9613" max="9617" width="2.44140625" style="1" customWidth="1"/>
    <col min="9618" max="9813" width="2.6640625" style="1"/>
    <col min="9814" max="9866" width="2.44140625" style="1" customWidth="1"/>
    <col min="9867" max="9867" width="3.5546875" style="1" customWidth="1"/>
    <col min="9868" max="9868" width="3.33203125" style="1" customWidth="1"/>
    <col min="9869" max="9873" width="2.44140625" style="1" customWidth="1"/>
    <col min="9874" max="10069" width="2.6640625" style="1"/>
    <col min="10070" max="10122" width="2.44140625" style="1" customWidth="1"/>
    <col min="10123" max="10123" width="3.5546875" style="1" customWidth="1"/>
    <col min="10124" max="10124" width="3.33203125" style="1" customWidth="1"/>
    <col min="10125" max="10129" width="2.44140625" style="1" customWidth="1"/>
    <col min="10130" max="10325" width="2.6640625" style="1"/>
    <col min="10326" max="10378" width="2.44140625" style="1" customWidth="1"/>
    <col min="10379" max="10379" width="3.5546875" style="1" customWidth="1"/>
    <col min="10380" max="10380" width="3.33203125" style="1" customWidth="1"/>
    <col min="10381" max="10385" width="2.44140625" style="1" customWidth="1"/>
    <col min="10386" max="10581" width="2.6640625" style="1"/>
    <col min="10582" max="10634" width="2.44140625" style="1" customWidth="1"/>
    <col min="10635" max="10635" width="3.5546875" style="1" customWidth="1"/>
    <col min="10636" max="10636" width="3.33203125" style="1" customWidth="1"/>
    <col min="10637" max="10641" width="2.44140625" style="1" customWidth="1"/>
    <col min="10642" max="10837" width="2.6640625" style="1"/>
    <col min="10838" max="10890" width="2.44140625" style="1" customWidth="1"/>
    <col min="10891" max="10891" width="3.5546875" style="1" customWidth="1"/>
    <col min="10892" max="10892" width="3.33203125" style="1" customWidth="1"/>
    <col min="10893" max="10897" width="2.44140625" style="1" customWidth="1"/>
    <col min="10898" max="11093" width="2.6640625" style="1"/>
    <col min="11094" max="11146" width="2.44140625" style="1" customWidth="1"/>
    <col min="11147" max="11147" width="3.5546875" style="1" customWidth="1"/>
    <col min="11148" max="11148" width="3.33203125" style="1" customWidth="1"/>
    <col min="11149" max="11153" width="2.44140625" style="1" customWidth="1"/>
    <col min="11154" max="11349" width="2.6640625" style="1"/>
    <col min="11350" max="11402" width="2.44140625" style="1" customWidth="1"/>
    <col min="11403" max="11403" width="3.5546875" style="1" customWidth="1"/>
    <col min="11404" max="11404" width="3.33203125" style="1" customWidth="1"/>
    <col min="11405" max="11409" width="2.44140625" style="1" customWidth="1"/>
    <col min="11410" max="11605" width="2.6640625" style="1"/>
    <col min="11606" max="11658" width="2.44140625" style="1" customWidth="1"/>
    <col min="11659" max="11659" width="3.5546875" style="1" customWidth="1"/>
    <col min="11660" max="11660" width="3.33203125" style="1" customWidth="1"/>
    <col min="11661" max="11665" width="2.44140625" style="1" customWidth="1"/>
    <col min="11666" max="11861" width="2.6640625" style="1"/>
    <col min="11862" max="11914" width="2.44140625" style="1" customWidth="1"/>
    <col min="11915" max="11915" width="3.5546875" style="1" customWidth="1"/>
    <col min="11916" max="11916" width="3.33203125" style="1" customWidth="1"/>
    <col min="11917" max="11921" width="2.44140625" style="1" customWidth="1"/>
    <col min="11922" max="12117" width="2.6640625" style="1"/>
    <col min="12118" max="12170" width="2.44140625" style="1" customWidth="1"/>
    <col min="12171" max="12171" width="3.5546875" style="1" customWidth="1"/>
    <col min="12172" max="12172" width="3.33203125" style="1" customWidth="1"/>
    <col min="12173" max="12177" width="2.44140625" style="1" customWidth="1"/>
    <col min="12178" max="12373" width="2.6640625" style="1"/>
    <col min="12374" max="12426" width="2.44140625" style="1" customWidth="1"/>
    <col min="12427" max="12427" width="3.5546875" style="1" customWidth="1"/>
    <col min="12428" max="12428" width="3.33203125" style="1" customWidth="1"/>
    <col min="12429" max="12433" width="2.44140625" style="1" customWidth="1"/>
    <col min="12434" max="12629" width="2.6640625" style="1"/>
    <col min="12630" max="12682" width="2.44140625" style="1" customWidth="1"/>
    <col min="12683" max="12683" width="3.5546875" style="1" customWidth="1"/>
    <col min="12684" max="12684" width="3.33203125" style="1" customWidth="1"/>
    <col min="12685" max="12689" width="2.44140625" style="1" customWidth="1"/>
    <col min="12690" max="12885" width="2.6640625" style="1"/>
    <col min="12886" max="12938" width="2.44140625" style="1" customWidth="1"/>
    <col min="12939" max="12939" width="3.5546875" style="1" customWidth="1"/>
    <col min="12940" max="12940" width="3.33203125" style="1" customWidth="1"/>
    <col min="12941" max="12945" width="2.44140625" style="1" customWidth="1"/>
    <col min="12946" max="13141" width="2.6640625" style="1"/>
    <col min="13142" max="13194" width="2.44140625" style="1" customWidth="1"/>
    <col min="13195" max="13195" width="3.5546875" style="1" customWidth="1"/>
    <col min="13196" max="13196" width="3.33203125" style="1" customWidth="1"/>
    <col min="13197" max="13201" width="2.44140625" style="1" customWidth="1"/>
    <col min="13202" max="13397" width="2.6640625" style="1"/>
    <col min="13398" max="13450" width="2.44140625" style="1" customWidth="1"/>
    <col min="13451" max="13451" width="3.5546875" style="1" customWidth="1"/>
    <col min="13452" max="13452" width="3.33203125" style="1" customWidth="1"/>
    <col min="13453" max="13457" width="2.44140625" style="1" customWidth="1"/>
    <col min="13458" max="13653" width="2.6640625" style="1"/>
    <col min="13654" max="13706" width="2.44140625" style="1" customWidth="1"/>
    <col min="13707" max="13707" width="3.5546875" style="1" customWidth="1"/>
    <col min="13708" max="13708" width="3.33203125" style="1" customWidth="1"/>
    <col min="13709" max="13713" width="2.44140625" style="1" customWidth="1"/>
    <col min="13714" max="13909" width="2.6640625" style="1"/>
    <col min="13910" max="13962" width="2.44140625" style="1" customWidth="1"/>
    <col min="13963" max="13963" width="3.5546875" style="1" customWidth="1"/>
    <col min="13964" max="13964" width="3.33203125" style="1" customWidth="1"/>
    <col min="13965" max="13969" width="2.44140625" style="1" customWidth="1"/>
    <col min="13970" max="14165" width="2.6640625" style="1"/>
    <col min="14166" max="14218" width="2.44140625" style="1" customWidth="1"/>
    <col min="14219" max="14219" width="3.5546875" style="1" customWidth="1"/>
    <col min="14220" max="14220" width="3.33203125" style="1" customWidth="1"/>
    <col min="14221" max="14225" width="2.44140625" style="1" customWidth="1"/>
    <col min="14226" max="14421" width="2.6640625" style="1"/>
    <col min="14422" max="14474" width="2.44140625" style="1" customWidth="1"/>
    <col min="14475" max="14475" width="3.5546875" style="1" customWidth="1"/>
    <col min="14476" max="14476" width="3.33203125" style="1" customWidth="1"/>
    <col min="14477" max="14481" width="2.44140625" style="1" customWidth="1"/>
    <col min="14482" max="14677" width="2.6640625" style="1"/>
    <col min="14678" max="14730" width="2.44140625" style="1" customWidth="1"/>
    <col min="14731" max="14731" width="3.5546875" style="1" customWidth="1"/>
    <col min="14732" max="14732" width="3.33203125" style="1" customWidth="1"/>
    <col min="14733" max="14737" width="2.44140625" style="1" customWidth="1"/>
    <col min="14738" max="14933" width="2.6640625" style="1"/>
    <col min="14934" max="14986" width="2.44140625" style="1" customWidth="1"/>
    <col min="14987" max="14987" width="3.5546875" style="1" customWidth="1"/>
    <col min="14988" max="14988" width="3.33203125" style="1" customWidth="1"/>
    <col min="14989" max="14993" width="2.44140625" style="1" customWidth="1"/>
    <col min="14994" max="15189" width="2.6640625" style="1"/>
    <col min="15190" max="15242" width="2.44140625" style="1" customWidth="1"/>
    <col min="15243" max="15243" width="3.5546875" style="1" customWidth="1"/>
    <col min="15244" max="15244" width="3.33203125" style="1" customWidth="1"/>
    <col min="15245" max="15249" width="2.44140625" style="1" customWidth="1"/>
    <col min="15250" max="15445" width="2.6640625" style="1"/>
    <col min="15446" max="15498" width="2.44140625" style="1" customWidth="1"/>
    <col min="15499" max="15499" width="3.5546875" style="1" customWidth="1"/>
    <col min="15500" max="15500" width="3.33203125" style="1" customWidth="1"/>
    <col min="15501" max="15505" width="2.44140625" style="1" customWidth="1"/>
    <col min="15506" max="15701" width="2.6640625" style="1"/>
    <col min="15702" max="15754" width="2.44140625" style="1" customWidth="1"/>
    <col min="15755" max="15755" width="3.5546875" style="1" customWidth="1"/>
    <col min="15756" max="15756" width="3.33203125" style="1" customWidth="1"/>
    <col min="15757" max="15761" width="2.44140625" style="1" customWidth="1"/>
    <col min="15762" max="15957" width="2.6640625" style="1"/>
    <col min="15958" max="16010" width="2.44140625" style="1" customWidth="1"/>
    <col min="16011" max="16011" width="3.5546875" style="1" customWidth="1"/>
    <col min="16012" max="16012" width="3.33203125" style="1" customWidth="1"/>
    <col min="16013" max="16017" width="2.44140625" style="1" customWidth="1"/>
    <col min="16018" max="16384" width="2.6640625" style="1"/>
  </cols>
  <sheetData>
    <row r="1" spans="1:54" ht="24.6">
      <c r="W1" s="2" t="s">
        <v>52</v>
      </c>
    </row>
    <row r="2" spans="1:54" s="3" customFormat="1" ht="21">
      <c r="G2" s="332"/>
      <c r="H2" s="332"/>
      <c r="I2" s="332"/>
      <c r="J2" s="332"/>
      <c r="L2" s="332"/>
      <c r="M2" s="332"/>
      <c r="N2" s="333"/>
      <c r="O2" s="332"/>
      <c r="P2" s="332"/>
      <c r="Q2" s="332"/>
      <c r="R2" s="332"/>
      <c r="S2" s="332"/>
      <c r="T2" s="332"/>
      <c r="U2" s="332"/>
      <c r="V2" s="332"/>
      <c r="W2" s="332"/>
      <c r="X2" s="332"/>
      <c r="Y2" s="334"/>
      <c r="Z2" s="332"/>
      <c r="AN2" s="4"/>
    </row>
    <row r="3" spans="1:54" s="3" customFormat="1" ht="21">
      <c r="G3" s="332"/>
      <c r="AQ3" s="4" t="s">
        <v>53</v>
      </c>
    </row>
    <row r="4" spans="1:54" s="3" customFormat="1" ht="21">
      <c r="A4" s="4"/>
      <c r="B4" s="4"/>
      <c r="C4" s="4"/>
      <c r="D4" s="4"/>
      <c r="E4" s="4"/>
      <c r="F4" s="4"/>
      <c r="G4" s="335"/>
      <c r="AI4" s="4"/>
      <c r="AJ4" s="4"/>
      <c r="AK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</row>
    <row r="5" spans="1:54" s="3" customFormat="1" ht="21">
      <c r="A5" s="4"/>
      <c r="B5" s="4"/>
      <c r="C5" s="4"/>
      <c r="D5" s="4"/>
      <c r="E5" s="4"/>
      <c r="F5" s="4"/>
      <c r="G5" s="335"/>
      <c r="AI5" s="4"/>
      <c r="AJ5" s="4"/>
      <c r="AK5" s="4"/>
      <c r="AO5" s="4" t="s">
        <v>232</v>
      </c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</row>
    <row r="6" spans="1:54" s="3" customFormat="1" ht="21">
      <c r="A6" s="4"/>
      <c r="B6" s="4"/>
      <c r="C6" s="4"/>
      <c r="D6" s="4"/>
      <c r="E6" s="4"/>
      <c r="F6" s="4"/>
      <c r="G6" s="334"/>
      <c r="AI6" s="4"/>
      <c r="AJ6" s="4"/>
      <c r="AK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s="3" customFormat="1" ht="21">
      <c r="A7" s="4"/>
      <c r="B7" s="4"/>
      <c r="C7" s="4"/>
      <c r="D7" s="4"/>
      <c r="E7" s="4"/>
      <c r="F7" s="4"/>
      <c r="G7" s="334"/>
      <c r="H7" s="332"/>
      <c r="I7" s="332"/>
      <c r="J7" s="332"/>
      <c r="AI7" s="4"/>
      <c r="AJ7" s="4"/>
      <c r="AK7" s="4"/>
      <c r="AO7" s="4" t="s">
        <v>97</v>
      </c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</row>
    <row r="8" spans="1:54" s="6" customFormat="1" ht="20.399999999999999">
      <c r="A8" s="5"/>
      <c r="B8" s="5"/>
      <c r="C8" s="5"/>
      <c r="D8" s="5"/>
      <c r="E8" s="5"/>
      <c r="F8" s="5"/>
      <c r="G8" s="336"/>
      <c r="H8" s="335"/>
      <c r="I8" s="335"/>
      <c r="J8" s="335"/>
      <c r="AI8" s="5"/>
      <c r="AJ8" s="5"/>
      <c r="AK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</row>
    <row r="9" spans="1:54" s="6" customFormat="1" ht="20.399999999999999">
      <c r="A9" s="5"/>
      <c r="B9" s="5"/>
      <c r="C9" s="5"/>
      <c r="D9" s="5"/>
      <c r="E9" s="5"/>
      <c r="F9" s="5"/>
      <c r="G9" s="336"/>
      <c r="H9" s="335"/>
      <c r="AI9" s="5"/>
      <c r="AJ9" s="5"/>
      <c r="AK9" s="5"/>
      <c r="AO9" s="4" t="s">
        <v>54</v>
      </c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</row>
    <row r="10" spans="1:54" s="6" customFormat="1" ht="20.399999999999999">
      <c r="A10" s="5"/>
      <c r="B10" s="5"/>
      <c r="C10" s="5"/>
      <c r="D10" s="5"/>
      <c r="E10" s="5"/>
      <c r="F10" s="5"/>
      <c r="G10" s="336"/>
      <c r="H10" s="335"/>
      <c r="AI10" s="5"/>
      <c r="AJ10" s="5"/>
      <c r="AK10" s="5"/>
      <c r="AO10" s="4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</row>
    <row r="11" spans="1:54" s="6" customFormat="1" ht="20.399999999999999">
      <c r="A11" s="5"/>
      <c r="B11" s="5"/>
      <c r="C11" s="5"/>
      <c r="D11" s="5"/>
      <c r="E11" s="5"/>
      <c r="F11" s="5"/>
      <c r="G11" s="336"/>
      <c r="H11" s="335"/>
      <c r="AI11" s="5"/>
      <c r="AJ11" s="5"/>
      <c r="AK11" s="5"/>
      <c r="AO11" s="4" t="s">
        <v>243</v>
      </c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</row>
    <row r="12" spans="1:54" s="6" customFormat="1" ht="20.399999999999999">
      <c r="A12" s="5"/>
      <c r="B12" s="5"/>
      <c r="C12" s="5"/>
      <c r="D12" s="5"/>
      <c r="E12" s="5"/>
      <c r="F12" s="5"/>
      <c r="G12" s="336"/>
      <c r="H12" s="335"/>
      <c r="AI12" s="5"/>
      <c r="AJ12" s="5"/>
      <c r="AK12" s="5"/>
      <c r="AY12" s="5"/>
      <c r="AZ12" s="5"/>
      <c r="BA12" s="5"/>
      <c r="BB12" s="5"/>
    </row>
    <row r="13" spans="1:54" s="6" customFormat="1" ht="24.6">
      <c r="A13" s="5"/>
      <c r="B13" s="5"/>
      <c r="C13" s="5"/>
      <c r="D13" s="5"/>
      <c r="E13" s="5"/>
      <c r="F13" s="5"/>
      <c r="G13" s="336"/>
      <c r="H13" s="335"/>
      <c r="K13" s="3"/>
      <c r="L13" s="332"/>
      <c r="M13" s="332"/>
      <c r="N13" s="3"/>
      <c r="O13" s="332"/>
      <c r="P13" s="332"/>
      <c r="Q13" s="332"/>
      <c r="R13" s="332"/>
      <c r="S13" s="332"/>
      <c r="T13" s="332"/>
      <c r="U13" s="332"/>
      <c r="V13" s="337" t="s">
        <v>55</v>
      </c>
      <c r="W13" s="332"/>
      <c r="X13" s="332"/>
      <c r="Y13" s="334"/>
      <c r="Z13" s="332"/>
      <c r="AA13" s="3"/>
      <c r="AB13" s="3"/>
      <c r="AC13" s="3"/>
      <c r="AD13" s="3"/>
      <c r="AE13" s="3"/>
      <c r="AF13" s="3"/>
      <c r="AG13" s="3"/>
      <c r="AH13" s="3"/>
      <c r="AI13" s="5"/>
      <c r="AJ13" s="5"/>
      <c r="AK13" s="5"/>
      <c r="AL13" s="5"/>
      <c r="AM13" s="5"/>
      <c r="AN13" s="5"/>
      <c r="AO13" s="338" t="s">
        <v>233</v>
      </c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</row>
    <row r="14" spans="1:54" s="6" customFormat="1" ht="20.399999999999999">
      <c r="A14" s="5"/>
      <c r="B14" s="5"/>
      <c r="C14" s="5"/>
      <c r="D14" s="5"/>
      <c r="E14" s="5"/>
      <c r="F14" s="5"/>
      <c r="G14" s="336"/>
      <c r="H14" s="334"/>
      <c r="K14" s="335"/>
      <c r="L14" s="335"/>
      <c r="M14" s="335"/>
      <c r="N14" s="335"/>
      <c r="O14" s="335"/>
      <c r="P14" s="335"/>
      <c r="Q14" s="335"/>
      <c r="R14" s="335"/>
      <c r="S14" s="335"/>
      <c r="T14" s="335"/>
      <c r="U14" s="335"/>
      <c r="V14" s="335"/>
      <c r="W14" s="335"/>
      <c r="X14" s="335"/>
      <c r="Y14" s="334"/>
      <c r="Z14" s="335"/>
      <c r="AA14" s="4"/>
      <c r="AB14" s="4"/>
      <c r="AC14" s="4"/>
      <c r="AD14" s="4"/>
      <c r="AE14" s="4"/>
      <c r="AF14" s="4"/>
      <c r="AG14" s="4"/>
      <c r="AH14" s="4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</row>
    <row r="15" spans="1:54" s="6" customFormat="1" ht="20.399999999999999">
      <c r="A15" s="5"/>
      <c r="B15" s="5"/>
      <c r="C15" s="5"/>
      <c r="D15" s="5"/>
      <c r="E15" s="5"/>
      <c r="F15" s="5"/>
      <c r="G15" s="336"/>
      <c r="H15" s="334"/>
      <c r="L15" s="335"/>
      <c r="M15" s="335" t="s">
        <v>234</v>
      </c>
      <c r="N15" s="335"/>
      <c r="O15" s="335"/>
      <c r="P15" s="335"/>
      <c r="Q15" s="335"/>
      <c r="R15" s="335"/>
      <c r="S15" s="335"/>
      <c r="T15" s="335"/>
      <c r="U15" s="335"/>
      <c r="V15" s="335"/>
      <c r="W15" s="316" t="s">
        <v>242</v>
      </c>
      <c r="X15" s="315"/>
      <c r="Y15" s="315"/>
      <c r="Z15" s="315"/>
      <c r="AA15" s="315"/>
      <c r="AB15" s="315"/>
      <c r="AC15" s="4"/>
      <c r="AD15" s="4"/>
      <c r="AE15" s="4"/>
      <c r="AF15" s="4"/>
      <c r="AG15" s="4"/>
      <c r="AH15" s="4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</row>
    <row r="16" spans="1:54" s="6" customFormat="1" ht="21">
      <c r="A16" s="5"/>
      <c r="B16" s="5"/>
      <c r="C16" s="5"/>
      <c r="D16" s="5"/>
      <c r="E16" s="5"/>
      <c r="F16" s="5"/>
      <c r="G16" s="336"/>
      <c r="H16" s="336"/>
      <c r="I16" s="336"/>
      <c r="J16" s="336"/>
      <c r="K16" s="335"/>
      <c r="L16" s="333"/>
      <c r="M16" s="338" t="s">
        <v>56</v>
      </c>
      <c r="N16" s="333"/>
      <c r="O16" s="333"/>
      <c r="P16" s="333"/>
      <c r="Q16" s="3"/>
      <c r="R16" s="333"/>
      <c r="S16" s="333"/>
      <c r="T16" s="333"/>
      <c r="U16" s="333"/>
      <c r="V16" s="333"/>
      <c r="W16" s="314" t="s">
        <v>239</v>
      </c>
      <c r="X16" s="314"/>
      <c r="Y16" s="314"/>
      <c r="Z16" s="314"/>
      <c r="AA16" s="314"/>
      <c r="AB16" s="314"/>
      <c r="AC16" s="4"/>
      <c r="AD16" s="4"/>
      <c r="AE16" s="4"/>
      <c r="AF16" s="4"/>
      <c r="AG16" s="4"/>
      <c r="AH16" s="4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</row>
    <row r="17" spans="1:54" s="6" customFormat="1" ht="20.399999999999999">
      <c r="A17" s="5"/>
      <c r="B17" s="5"/>
      <c r="C17" s="5"/>
      <c r="D17" s="5"/>
      <c r="E17" s="5"/>
      <c r="F17" s="5"/>
      <c r="G17" s="336"/>
      <c r="H17" s="336"/>
      <c r="I17" s="336"/>
      <c r="J17" s="336"/>
      <c r="K17" s="334"/>
      <c r="L17" s="334"/>
      <c r="M17" s="338" t="s">
        <v>235</v>
      </c>
      <c r="N17" s="334"/>
      <c r="O17" s="334"/>
      <c r="P17" s="334"/>
      <c r="Q17" s="334"/>
      <c r="R17" s="334"/>
      <c r="S17" s="334"/>
      <c r="T17" s="334"/>
      <c r="U17" s="334"/>
      <c r="V17" s="334"/>
      <c r="W17" s="338" t="s">
        <v>244</v>
      </c>
      <c r="X17" s="334"/>
      <c r="Y17" s="334"/>
      <c r="Z17" s="334"/>
      <c r="AA17" s="334"/>
      <c r="AB17" s="334"/>
      <c r="AC17" s="4"/>
      <c r="AD17" s="4"/>
      <c r="AE17" s="4"/>
      <c r="AF17" s="4"/>
      <c r="AG17" s="4"/>
      <c r="AH17" s="4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</row>
    <row r="18" spans="1:54" s="6" customFormat="1" ht="21">
      <c r="A18" s="5"/>
      <c r="B18" s="5"/>
      <c r="C18" s="5"/>
      <c r="D18" s="5"/>
      <c r="E18" s="5"/>
      <c r="F18" s="5"/>
      <c r="G18" s="336"/>
      <c r="H18" s="336"/>
      <c r="I18" s="336"/>
      <c r="J18" s="336"/>
      <c r="K18" s="334"/>
      <c r="L18" s="334"/>
      <c r="M18" s="338" t="s">
        <v>245</v>
      </c>
      <c r="N18" s="334"/>
      <c r="O18" s="334"/>
      <c r="P18" s="334"/>
      <c r="Q18" s="334"/>
      <c r="R18" s="334"/>
      <c r="S18" s="334"/>
      <c r="T18" s="334"/>
      <c r="U18" s="334"/>
      <c r="V18" s="334"/>
      <c r="W18" s="338" t="s">
        <v>246</v>
      </c>
      <c r="X18" s="334"/>
      <c r="Y18" s="334"/>
      <c r="Z18" s="334"/>
      <c r="AA18" s="334"/>
      <c r="AB18" s="334"/>
      <c r="AC18" s="4"/>
      <c r="AD18" s="4"/>
      <c r="AE18" s="4"/>
      <c r="AF18" s="4"/>
      <c r="AG18" s="4"/>
      <c r="AH18" s="4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</row>
    <row r="19" spans="1:54" s="6" customFormat="1" ht="20.399999999999999">
      <c r="A19" s="5"/>
      <c r="B19" s="5"/>
      <c r="C19" s="5"/>
      <c r="D19" s="5"/>
      <c r="E19" s="5"/>
      <c r="F19" s="5"/>
      <c r="G19" s="336"/>
      <c r="H19" s="336"/>
      <c r="I19" s="336"/>
      <c r="J19" s="336"/>
      <c r="K19" s="334"/>
      <c r="L19" s="334"/>
      <c r="M19" s="338" t="s">
        <v>57</v>
      </c>
      <c r="N19" s="334"/>
      <c r="O19" s="334"/>
      <c r="P19" s="334"/>
      <c r="Q19" s="334"/>
      <c r="R19" s="334"/>
      <c r="S19" s="334"/>
      <c r="T19" s="334"/>
      <c r="U19" s="334"/>
      <c r="V19" s="334"/>
      <c r="W19" s="334"/>
      <c r="X19" s="334" t="s">
        <v>58</v>
      </c>
      <c r="Y19" s="334"/>
      <c r="Z19" s="334"/>
      <c r="AA19" s="334"/>
      <c r="AC19" s="4"/>
      <c r="AD19" s="4"/>
      <c r="AE19" s="4"/>
      <c r="AF19" s="4"/>
      <c r="AG19" s="4"/>
      <c r="AH19" s="4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</row>
    <row r="20" spans="1:54" s="6" customFormat="1" ht="17.399999999999999">
      <c r="A20" s="5"/>
      <c r="B20" s="5"/>
      <c r="C20" s="5"/>
      <c r="D20" s="5"/>
      <c r="E20" s="5"/>
      <c r="F20" s="5"/>
      <c r="G20" s="336"/>
      <c r="H20" s="336"/>
      <c r="I20" s="336"/>
      <c r="J20" s="336"/>
      <c r="K20" s="339"/>
      <c r="L20" s="336"/>
      <c r="M20" s="336"/>
      <c r="N20" s="336"/>
      <c r="O20" s="336"/>
      <c r="P20" s="336"/>
      <c r="Q20" s="336"/>
      <c r="R20" s="336"/>
      <c r="S20" s="336"/>
      <c r="T20" s="336"/>
      <c r="U20" s="336"/>
      <c r="V20" s="336"/>
      <c r="W20" s="336"/>
      <c r="X20" s="336"/>
      <c r="Y20" s="336"/>
      <c r="Z20" s="33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</row>
    <row r="21" spans="1:54" s="6" customFormat="1" ht="17.399999999999999">
      <c r="A21" s="5"/>
      <c r="B21" s="5"/>
      <c r="C21" s="5"/>
      <c r="D21" s="5"/>
      <c r="E21" s="5"/>
      <c r="F21" s="5"/>
      <c r="G21" s="336"/>
      <c r="H21" s="336"/>
      <c r="I21" s="336"/>
      <c r="J21" s="336"/>
      <c r="K21" s="339"/>
      <c r="L21" s="336"/>
      <c r="M21" s="336"/>
      <c r="N21" s="336"/>
      <c r="O21" s="336"/>
      <c r="P21" s="336"/>
      <c r="Q21" s="336"/>
      <c r="R21" s="336"/>
      <c r="S21" s="336"/>
      <c r="T21" s="336"/>
      <c r="U21" s="336"/>
      <c r="V21" s="336"/>
      <c r="W21" s="336"/>
      <c r="X21" s="336"/>
      <c r="Y21" s="336"/>
      <c r="Z21" s="33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</row>
    <row r="22" spans="1:54" s="6" customFormat="1" ht="24.6">
      <c r="A22" s="5"/>
      <c r="B22" s="5"/>
      <c r="C22" s="5"/>
      <c r="D22" s="5"/>
      <c r="E22" s="5"/>
      <c r="F22" s="5"/>
      <c r="G22" s="336"/>
      <c r="H22" s="336"/>
      <c r="I22" s="336"/>
      <c r="J22" s="336"/>
      <c r="L22" s="336"/>
      <c r="M22" s="336"/>
      <c r="N22" s="336"/>
      <c r="O22" s="336"/>
      <c r="P22" s="336"/>
      <c r="Q22" s="336"/>
      <c r="R22" s="336"/>
      <c r="S22" s="336"/>
      <c r="T22" s="336"/>
      <c r="U22" s="336"/>
      <c r="V22" s="336"/>
      <c r="W22" s="337" t="s">
        <v>59</v>
      </c>
      <c r="X22" s="336"/>
      <c r="Y22" s="336"/>
      <c r="Z22" s="336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</row>
    <row r="23" spans="1:54" ht="17.399999999999999">
      <c r="A23" s="7"/>
      <c r="B23" s="7"/>
      <c r="C23" s="7"/>
      <c r="D23" s="7"/>
      <c r="E23" s="7"/>
      <c r="F23" s="7"/>
      <c r="G23" s="340"/>
      <c r="H23" s="340"/>
      <c r="I23" s="340"/>
      <c r="J23" s="340"/>
      <c r="K23" s="339"/>
      <c r="L23" s="340"/>
      <c r="M23" s="340"/>
      <c r="N23" s="340"/>
      <c r="O23" s="340"/>
      <c r="P23" s="340"/>
      <c r="Q23" s="340"/>
      <c r="R23" s="340"/>
      <c r="S23" s="340"/>
      <c r="T23" s="340"/>
      <c r="U23" s="340"/>
      <c r="V23" s="340"/>
      <c r="W23" s="340"/>
      <c r="X23" s="340"/>
      <c r="Y23" s="340"/>
      <c r="Z23" s="340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</row>
    <row r="24" spans="1:54" ht="13.8" thickBo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</row>
    <row r="25" spans="1:54" s="8" customFormat="1" ht="21" customHeight="1" thickBot="1">
      <c r="A25" s="584" t="s">
        <v>60</v>
      </c>
      <c r="B25" s="585"/>
      <c r="C25" s="588" t="s">
        <v>61</v>
      </c>
      <c r="D25" s="589"/>
      <c r="E25" s="589"/>
      <c r="F25" s="589"/>
      <c r="G25" s="590"/>
      <c r="H25" s="569" t="s">
        <v>62</v>
      </c>
      <c r="I25" s="570"/>
      <c r="J25" s="570"/>
      <c r="K25" s="571"/>
      <c r="L25" s="569" t="s">
        <v>63</v>
      </c>
      <c r="M25" s="570"/>
      <c r="N25" s="570"/>
      <c r="O25" s="571"/>
      <c r="P25" s="569" t="s">
        <v>64</v>
      </c>
      <c r="Q25" s="570"/>
      <c r="R25" s="570"/>
      <c r="S25" s="570"/>
      <c r="T25" s="571"/>
      <c r="U25" s="569" t="s">
        <v>65</v>
      </c>
      <c r="V25" s="570"/>
      <c r="W25" s="570"/>
      <c r="X25" s="571"/>
      <c r="Y25" s="569" t="s">
        <v>66</v>
      </c>
      <c r="Z25" s="570"/>
      <c r="AA25" s="570"/>
      <c r="AB25" s="571"/>
      <c r="AC25" s="569" t="s">
        <v>67</v>
      </c>
      <c r="AD25" s="570"/>
      <c r="AE25" s="570"/>
      <c r="AF25" s="570"/>
      <c r="AG25" s="571"/>
      <c r="AH25" s="569" t="s">
        <v>68</v>
      </c>
      <c r="AI25" s="570"/>
      <c r="AJ25" s="570"/>
      <c r="AK25" s="571"/>
      <c r="AL25" s="569" t="s">
        <v>69</v>
      </c>
      <c r="AM25" s="570"/>
      <c r="AN25" s="570"/>
      <c r="AO25" s="571"/>
      <c r="AP25" s="569" t="s">
        <v>70</v>
      </c>
      <c r="AQ25" s="570"/>
      <c r="AR25" s="570"/>
      <c r="AS25" s="570"/>
      <c r="AT25" s="571"/>
      <c r="AU25" s="569" t="s">
        <v>71</v>
      </c>
      <c r="AV25" s="570"/>
      <c r="AW25" s="570"/>
      <c r="AX25" s="571"/>
      <c r="AY25" s="569" t="s">
        <v>72</v>
      </c>
      <c r="AZ25" s="570"/>
      <c r="BA25" s="570"/>
      <c r="BB25" s="571"/>
    </row>
    <row r="26" spans="1:54" s="8" customFormat="1" ht="21" customHeight="1">
      <c r="A26" s="586"/>
      <c r="B26" s="587"/>
      <c r="C26" s="341">
        <v>29</v>
      </c>
      <c r="D26" s="342">
        <v>5</v>
      </c>
      <c r="E26" s="343">
        <v>12</v>
      </c>
      <c r="F26" s="343">
        <v>19</v>
      </c>
      <c r="G26" s="344">
        <v>26</v>
      </c>
      <c r="H26" s="345">
        <v>3</v>
      </c>
      <c r="I26" s="343">
        <v>10</v>
      </c>
      <c r="J26" s="343">
        <v>17</v>
      </c>
      <c r="K26" s="344">
        <v>24</v>
      </c>
      <c r="L26" s="345">
        <v>31</v>
      </c>
      <c r="M26" s="343">
        <v>7</v>
      </c>
      <c r="N26" s="343">
        <v>14</v>
      </c>
      <c r="O26" s="344">
        <v>21</v>
      </c>
      <c r="P26" s="345">
        <v>28</v>
      </c>
      <c r="Q26" s="343">
        <v>5</v>
      </c>
      <c r="R26" s="343">
        <v>12</v>
      </c>
      <c r="S26" s="343">
        <v>19</v>
      </c>
      <c r="T26" s="344">
        <v>26</v>
      </c>
      <c r="U26" s="345">
        <v>2</v>
      </c>
      <c r="V26" s="343">
        <v>9</v>
      </c>
      <c r="W26" s="343">
        <v>16</v>
      </c>
      <c r="X26" s="344">
        <v>23</v>
      </c>
      <c r="Y26" s="345">
        <v>30</v>
      </c>
      <c r="Z26" s="343">
        <v>6</v>
      </c>
      <c r="AA26" s="343">
        <v>13</v>
      </c>
      <c r="AB26" s="344">
        <v>20</v>
      </c>
      <c r="AC26" s="345">
        <v>27</v>
      </c>
      <c r="AD26" s="343">
        <v>6</v>
      </c>
      <c r="AE26" s="343">
        <v>13</v>
      </c>
      <c r="AF26" s="343">
        <v>20</v>
      </c>
      <c r="AG26" s="344">
        <v>27</v>
      </c>
      <c r="AH26" s="345">
        <v>3</v>
      </c>
      <c r="AI26" s="343">
        <v>10</v>
      </c>
      <c r="AJ26" s="343">
        <v>17</v>
      </c>
      <c r="AK26" s="344">
        <v>24</v>
      </c>
      <c r="AL26" s="345">
        <v>1</v>
      </c>
      <c r="AM26" s="343">
        <v>8</v>
      </c>
      <c r="AN26" s="343">
        <v>15</v>
      </c>
      <c r="AO26" s="344">
        <v>22</v>
      </c>
      <c r="AP26" s="345">
        <v>29</v>
      </c>
      <c r="AQ26" s="343">
        <v>5</v>
      </c>
      <c r="AR26" s="343">
        <v>12</v>
      </c>
      <c r="AS26" s="343">
        <v>19</v>
      </c>
      <c r="AT26" s="344">
        <v>26</v>
      </c>
      <c r="AU26" s="345">
        <v>3</v>
      </c>
      <c r="AV26" s="343">
        <v>10</v>
      </c>
      <c r="AW26" s="343">
        <v>17</v>
      </c>
      <c r="AX26" s="344">
        <v>24</v>
      </c>
      <c r="AY26" s="345">
        <v>31</v>
      </c>
      <c r="AZ26" s="343">
        <v>7</v>
      </c>
      <c r="BA26" s="343">
        <v>14</v>
      </c>
      <c r="BB26" s="344">
        <v>21</v>
      </c>
    </row>
    <row r="27" spans="1:54" s="8" customFormat="1" ht="21" customHeight="1" thickBot="1">
      <c r="A27" s="586"/>
      <c r="B27" s="587"/>
      <c r="C27" s="346">
        <v>3</v>
      </c>
      <c r="D27" s="347">
        <v>10</v>
      </c>
      <c r="E27" s="318">
        <v>17</v>
      </c>
      <c r="F27" s="318">
        <v>24</v>
      </c>
      <c r="G27" s="319">
        <v>1</v>
      </c>
      <c r="H27" s="317">
        <v>8</v>
      </c>
      <c r="I27" s="318">
        <v>15</v>
      </c>
      <c r="J27" s="318">
        <v>22</v>
      </c>
      <c r="K27" s="319">
        <v>29</v>
      </c>
      <c r="L27" s="317">
        <v>5</v>
      </c>
      <c r="M27" s="318">
        <v>12</v>
      </c>
      <c r="N27" s="318">
        <v>19</v>
      </c>
      <c r="O27" s="319">
        <v>26</v>
      </c>
      <c r="P27" s="317">
        <v>3</v>
      </c>
      <c r="Q27" s="318">
        <v>10</v>
      </c>
      <c r="R27" s="318">
        <v>17</v>
      </c>
      <c r="S27" s="318">
        <v>24</v>
      </c>
      <c r="T27" s="319">
        <v>31</v>
      </c>
      <c r="U27" s="317">
        <v>7</v>
      </c>
      <c r="V27" s="318">
        <v>14</v>
      </c>
      <c r="W27" s="318">
        <v>21</v>
      </c>
      <c r="X27" s="319">
        <v>28</v>
      </c>
      <c r="Y27" s="317">
        <v>4</v>
      </c>
      <c r="Z27" s="318">
        <v>11</v>
      </c>
      <c r="AA27" s="318">
        <v>18</v>
      </c>
      <c r="AB27" s="319">
        <v>25</v>
      </c>
      <c r="AC27" s="317">
        <v>4</v>
      </c>
      <c r="AD27" s="318">
        <v>11</v>
      </c>
      <c r="AE27" s="318">
        <v>18</v>
      </c>
      <c r="AF27" s="318">
        <v>25</v>
      </c>
      <c r="AG27" s="319">
        <v>1</v>
      </c>
      <c r="AH27" s="317">
        <v>8</v>
      </c>
      <c r="AI27" s="318">
        <v>15</v>
      </c>
      <c r="AJ27" s="318">
        <v>22</v>
      </c>
      <c r="AK27" s="319">
        <v>29</v>
      </c>
      <c r="AL27" s="317">
        <v>6</v>
      </c>
      <c r="AM27" s="318">
        <v>13</v>
      </c>
      <c r="AN27" s="318">
        <v>20</v>
      </c>
      <c r="AO27" s="319">
        <v>27</v>
      </c>
      <c r="AP27" s="317">
        <v>3</v>
      </c>
      <c r="AQ27" s="318">
        <v>10</v>
      </c>
      <c r="AR27" s="318">
        <v>17</v>
      </c>
      <c r="AS27" s="318">
        <v>24</v>
      </c>
      <c r="AT27" s="319">
        <v>1</v>
      </c>
      <c r="AU27" s="317">
        <v>8</v>
      </c>
      <c r="AV27" s="318">
        <v>15</v>
      </c>
      <c r="AW27" s="318">
        <v>22</v>
      </c>
      <c r="AX27" s="319">
        <v>29</v>
      </c>
      <c r="AY27" s="317">
        <v>5</v>
      </c>
      <c r="AZ27" s="318">
        <v>12</v>
      </c>
      <c r="BA27" s="318">
        <v>19</v>
      </c>
      <c r="BB27" s="319">
        <v>26</v>
      </c>
    </row>
    <row r="28" spans="1:54" s="312" customFormat="1" ht="21" customHeight="1" thickBot="1">
      <c r="A28" s="572" t="s">
        <v>73</v>
      </c>
      <c r="B28" s="573"/>
      <c r="C28" s="348">
        <v>1</v>
      </c>
      <c r="D28" s="349">
        <v>2</v>
      </c>
      <c r="E28" s="350">
        <v>3</v>
      </c>
      <c r="F28" s="350">
        <v>4</v>
      </c>
      <c r="G28" s="351">
        <v>5</v>
      </c>
      <c r="H28" s="352">
        <v>6</v>
      </c>
      <c r="I28" s="350">
        <v>7</v>
      </c>
      <c r="J28" s="350">
        <v>8</v>
      </c>
      <c r="K28" s="351">
        <v>9</v>
      </c>
      <c r="L28" s="353">
        <v>10</v>
      </c>
      <c r="M28" s="350">
        <v>11</v>
      </c>
      <c r="N28" s="350">
        <v>12</v>
      </c>
      <c r="O28" s="351">
        <v>13</v>
      </c>
      <c r="P28" s="352">
        <v>14</v>
      </c>
      <c r="Q28" s="350">
        <v>15</v>
      </c>
      <c r="R28" s="350">
        <v>16</v>
      </c>
      <c r="S28" s="350">
        <v>17</v>
      </c>
      <c r="T28" s="351">
        <v>18</v>
      </c>
      <c r="U28" s="352">
        <v>19</v>
      </c>
      <c r="V28" s="350">
        <v>20</v>
      </c>
      <c r="W28" s="350">
        <v>21</v>
      </c>
      <c r="X28" s="351">
        <v>22</v>
      </c>
      <c r="Y28" s="352">
        <v>23</v>
      </c>
      <c r="Z28" s="350">
        <v>24</v>
      </c>
      <c r="AA28" s="350">
        <v>25</v>
      </c>
      <c r="AB28" s="351">
        <v>26</v>
      </c>
      <c r="AC28" s="352">
        <v>27</v>
      </c>
      <c r="AD28" s="350">
        <v>28</v>
      </c>
      <c r="AE28" s="350">
        <v>29</v>
      </c>
      <c r="AF28" s="350">
        <v>30</v>
      </c>
      <c r="AG28" s="351">
        <v>31</v>
      </c>
      <c r="AH28" s="352">
        <v>32</v>
      </c>
      <c r="AI28" s="350">
        <v>33</v>
      </c>
      <c r="AJ28" s="350">
        <v>34</v>
      </c>
      <c r="AK28" s="351">
        <v>35</v>
      </c>
      <c r="AL28" s="352">
        <v>36</v>
      </c>
      <c r="AM28" s="350">
        <v>37</v>
      </c>
      <c r="AN28" s="350">
        <v>38</v>
      </c>
      <c r="AO28" s="351">
        <v>39</v>
      </c>
      <c r="AP28" s="352">
        <v>40</v>
      </c>
      <c r="AQ28" s="350">
        <v>41</v>
      </c>
      <c r="AR28" s="350">
        <v>42</v>
      </c>
      <c r="AS28" s="350">
        <v>43</v>
      </c>
      <c r="AT28" s="351">
        <v>44</v>
      </c>
      <c r="AU28" s="352">
        <v>45</v>
      </c>
      <c r="AV28" s="350">
        <v>46</v>
      </c>
      <c r="AW28" s="350">
        <v>47</v>
      </c>
      <c r="AX28" s="351">
        <v>48</v>
      </c>
      <c r="AY28" s="352">
        <v>49</v>
      </c>
      <c r="AZ28" s="350">
        <v>50</v>
      </c>
      <c r="BA28" s="350">
        <v>51</v>
      </c>
      <c r="BB28" s="351">
        <v>52</v>
      </c>
    </row>
    <row r="29" spans="1:54" s="8" customFormat="1" ht="21" customHeight="1">
      <c r="A29" s="574" t="s">
        <v>74</v>
      </c>
      <c r="B29" s="354">
        <v>1</v>
      </c>
      <c r="C29" s="9"/>
      <c r="D29" s="10"/>
      <c r="E29" s="10"/>
      <c r="F29" s="10"/>
      <c r="G29" s="320"/>
      <c r="H29" s="11"/>
      <c r="I29" s="12"/>
      <c r="J29" s="12"/>
      <c r="K29" s="13" t="s">
        <v>75</v>
      </c>
      <c r="L29" s="9"/>
      <c r="M29" s="10"/>
      <c r="N29" s="10"/>
      <c r="O29" s="320"/>
      <c r="P29" s="9"/>
      <c r="Q29" s="10"/>
      <c r="R29" s="10"/>
      <c r="S29" s="10"/>
      <c r="T29" s="320" t="s">
        <v>75</v>
      </c>
      <c r="U29" s="9" t="s">
        <v>76</v>
      </c>
      <c r="V29" s="10" t="s">
        <v>76</v>
      </c>
      <c r="W29" s="10" t="s">
        <v>76</v>
      </c>
      <c r="X29" s="320" t="s">
        <v>76</v>
      </c>
      <c r="Y29" s="9"/>
      <c r="Z29" s="10"/>
      <c r="AA29" s="10"/>
      <c r="AB29" s="320"/>
      <c r="AC29" s="9"/>
      <c r="AD29" s="10"/>
      <c r="AE29" s="10"/>
      <c r="AF29" s="10"/>
      <c r="AG29" s="320" t="s">
        <v>75</v>
      </c>
      <c r="AH29" s="9"/>
      <c r="AI29" s="10"/>
      <c r="AJ29" s="10"/>
      <c r="AK29" s="320"/>
      <c r="AL29" s="9"/>
      <c r="AM29" s="10"/>
      <c r="AN29" s="10"/>
      <c r="AO29" s="320"/>
      <c r="AP29" s="9" t="s">
        <v>75</v>
      </c>
      <c r="AQ29" s="10" t="s">
        <v>76</v>
      </c>
      <c r="AR29" s="10" t="s">
        <v>76</v>
      </c>
      <c r="AS29" s="10" t="s">
        <v>76</v>
      </c>
      <c r="AT29" s="320" t="s">
        <v>76</v>
      </c>
      <c r="AU29" s="9" t="s">
        <v>76</v>
      </c>
      <c r="AV29" s="10" t="s">
        <v>76</v>
      </c>
      <c r="AW29" s="10" t="s">
        <v>76</v>
      </c>
      <c r="AX29" s="320" t="s">
        <v>76</v>
      </c>
      <c r="AY29" s="9" t="s">
        <v>76</v>
      </c>
      <c r="AZ29" s="10" t="s">
        <v>76</v>
      </c>
      <c r="BA29" s="10" t="s">
        <v>76</v>
      </c>
      <c r="BB29" s="320" t="s">
        <v>76</v>
      </c>
    </row>
    <row r="30" spans="1:54" s="8" customFormat="1" ht="21" customHeight="1">
      <c r="A30" s="575"/>
      <c r="B30" s="355">
        <v>2</v>
      </c>
      <c r="C30" s="11"/>
      <c r="D30" s="12"/>
      <c r="E30" s="12"/>
      <c r="F30" s="12"/>
      <c r="G30" s="13"/>
      <c r="H30" s="11"/>
      <c r="I30" s="12"/>
      <c r="J30" s="12"/>
      <c r="K30" s="13" t="s">
        <v>75</v>
      </c>
      <c r="L30" s="11"/>
      <c r="M30" s="12"/>
      <c r="N30" s="12"/>
      <c r="O30" s="13"/>
      <c r="P30" s="11"/>
      <c r="Q30" s="12"/>
      <c r="R30" s="12"/>
      <c r="S30" s="12"/>
      <c r="T30" s="13" t="s">
        <v>75</v>
      </c>
      <c r="U30" s="11" t="s">
        <v>76</v>
      </c>
      <c r="V30" s="12" t="s">
        <v>76</v>
      </c>
      <c r="W30" s="12" t="s">
        <v>76</v>
      </c>
      <c r="X30" s="13" t="s">
        <v>76</v>
      </c>
      <c r="Y30" s="11"/>
      <c r="Z30" s="12"/>
      <c r="AA30" s="12"/>
      <c r="AB30" s="13"/>
      <c r="AC30" s="11"/>
      <c r="AD30" s="12"/>
      <c r="AE30" s="12" t="s">
        <v>75</v>
      </c>
      <c r="AF30" s="12"/>
      <c r="AG30" s="13"/>
      <c r="AH30" s="11"/>
      <c r="AI30" s="12"/>
      <c r="AJ30" s="12"/>
      <c r="AK30" s="13"/>
      <c r="AL30" s="11" t="s">
        <v>75</v>
      </c>
      <c r="AM30" s="12" t="s">
        <v>77</v>
      </c>
      <c r="AN30" s="12" t="s">
        <v>77</v>
      </c>
      <c r="AO30" s="13" t="s">
        <v>77</v>
      </c>
      <c r="AP30" s="11" t="s">
        <v>77</v>
      </c>
      <c r="AQ30" s="12" t="s">
        <v>81</v>
      </c>
      <c r="AR30" s="12" t="s">
        <v>81</v>
      </c>
      <c r="AS30" s="12" t="s">
        <v>76</v>
      </c>
      <c r="AT30" s="13" t="s">
        <v>76</v>
      </c>
      <c r="AU30" s="11" t="s">
        <v>76</v>
      </c>
      <c r="AV30" s="12" t="s">
        <v>76</v>
      </c>
      <c r="AW30" s="12" t="s">
        <v>76</v>
      </c>
      <c r="AX30" s="13" t="s">
        <v>76</v>
      </c>
      <c r="AY30" s="11" t="s">
        <v>76</v>
      </c>
      <c r="AZ30" s="12" t="s">
        <v>76</v>
      </c>
      <c r="BA30" s="12" t="s">
        <v>76</v>
      </c>
      <c r="BB30" s="13" t="s">
        <v>76</v>
      </c>
    </row>
    <row r="31" spans="1:54" s="8" customFormat="1" ht="21" customHeight="1">
      <c r="A31" s="575"/>
      <c r="B31" s="355">
        <v>3</v>
      </c>
      <c r="C31" s="11"/>
      <c r="D31" s="12"/>
      <c r="E31" s="12"/>
      <c r="F31" s="12"/>
      <c r="G31" s="356"/>
      <c r="H31" s="357"/>
      <c r="I31" s="12"/>
      <c r="J31" s="12"/>
      <c r="K31" s="13" t="s">
        <v>75</v>
      </c>
      <c r="L31" s="11"/>
      <c r="M31" s="12"/>
      <c r="N31" s="12"/>
      <c r="O31" s="13"/>
      <c r="P31" s="11"/>
      <c r="Q31" s="12"/>
      <c r="R31" s="12"/>
      <c r="S31" s="12"/>
      <c r="T31" s="13" t="s">
        <v>75</v>
      </c>
      <c r="U31" s="11" t="s">
        <v>76</v>
      </c>
      <c r="V31" s="12" t="s">
        <v>76</v>
      </c>
      <c r="W31" s="12" t="s">
        <v>76</v>
      </c>
      <c r="X31" s="13" t="s">
        <v>76</v>
      </c>
      <c r="Y31" s="11"/>
      <c r="Z31" s="12"/>
      <c r="AA31" s="12"/>
      <c r="AB31" s="13"/>
      <c r="AC31" s="11"/>
      <c r="AD31" s="12"/>
      <c r="AE31" s="12"/>
      <c r="AF31" s="12"/>
      <c r="AG31" s="13" t="s">
        <v>75</v>
      </c>
      <c r="AH31" s="11"/>
      <c r="AI31" s="12"/>
      <c r="AJ31" s="12"/>
      <c r="AK31" s="358"/>
      <c r="AL31" s="359"/>
      <c r="AM31" s="360"/>
      <c r="AN31" s="360"/>
      <c r="AO31" s="358"/>
      <c r="AP31" s="359" t="s">
        <v>75</v>
      </c>
      <c r="AQ31" s="12" t="s">
        <v>78</v>
      </c>
      <c r="AR31" s="12" t="s">
        <v>78</v>
      </c>
      <c r="AS31" s="12" t="s">
        <v>78</v>
      </c>
      <c r="AT31" s="13" t="s">
        <v>78</v>
      </c>
      <c r="AU31" s="11" t="s">
        <v>76</v>
      </c>
      <c r="AV31" s="12" t="s">
        <v>76</v>
      </c>
      <c r="AW31" s="12" t="s">
        <v>76</v>
      </c>
      <c r="AX31" s="13" t="s">
        <v>76</v>
      </c>
      <c r="AY31" s="11" t="s">
        <v>76</v>
      </c>
      <c r="AZ31" s="12" t="s">
        <v>76</v>
      </c>
      <c r="BA31" s="12" t="s">
        <v>76</v>
      </c>
      <c r="BB31" s="13" t="s">
        <v>76</v>
      </c>
    </row>
    <row r="32" spans="1:54" s="8" customFormat="1" ht="21" customHeight="1" thickBot="1">
      <c r="A32" s="576"/>
      <c r="B32" s="361">
        <v>4</v>
      </c>
      <c r="C32" s="14"/>
      <c r="D32" s="15"/>
      <c r="E32" s="15"/>
      <c r="F32" s="15"/>
      <c r="G32" s="321"/>
      <c r="H32" s="14"/>
      <c r="I32" s="15"/>
      <c r="J32" s="15"/>
      <c r="K32" s="321"/>
      <c r="L32" s="14"/>
      <c r="M32" s="15" t="s">
        <v>75</v>
      </c>
      <c r="N32" s="15" t="s">
        <v>79</v>
      </c>
      <c r="O32" s="321" t="s">
        <v>79</v>
      </c>
      <c r="P32" s="14" t="s">
        <v>79</v>
      </c>
      <c r="Q32" s="16" t="s">
        <v>79</v>
      </c>
      <c r="R32" s="16" t="s">
        <v>79</v>
      </c>
      <c r="S32" s="16" t="s">
        <v>79</v>
      </c>
      <c r="T32" s="321" t="s">
        <v>79</v>
      </c>
      <c r="U32" s="14" t="s">
        <v>79</v>
      </c>
      <c r="V32" s="15" t="s">
        <v>76</v>
      </c>
      <c r="W32" s="15" t="s">
        <v>76</v>
      </c>
      <c r="X32" s="321"/>
      <c r="Y32" s="14"/>
      <c r="Z32" s="15"/>
      <c r="AA32" s="15"/>
      <c r="AB32" s="321"/>
      <c r="AC32" s="14"/>
      <c r="AD32" s="15" t="s">
        <v>75</v>
      </c>
      <c r="AE32" s="15"/>
      <c r="AF32" s="15"/>
      <c r="AG32" s="321"/>
      <c r="AH32" s="14"/>
      <c r="AI32" s="15"/>
      <c r="AJ32" s="15"/>
      <c r="AK32" s="362" t="s">
        <v>75</v>
      </c>
      <c r="AL32" s="363" t="s">
        <v>80</v>
      </c>
      <c r="AM32" s="364" t="s">
        <v>80</v>
      </c>
      <c r="AN32" s="364" t="s">
        <v>80</v>
      </c>
      <c r="AO32" s="362" t="s">
        <v>80</v>
      </c>
      <c r="AP32" s="363" t="s">
        <v>81</v>
      </c>
      <c r="AQ32" s="15" t="s">
        <v>81</v>
      </c>
      <c r="AR32" s="15" t="s">
        <v>81</v>
      </c>
      <c r="AS32" s="15" t="s">
        <v>81</v>
      </c>
      <c r="AT32" s="321" t="s">
        <v>76</v>
      </c>
      <c r="AU32" s="14" t="s">
        <v>76</v>
      </c>
      <c r="AV32" s="15" t="s">
        <v>76</v>
      </c>
      <c r="AW32" s="15" t="s">
        <v>76</v>
      </c>
      <c r="AX32" s="321" t="s">
        <v>76</v>
      </c>
      <c r="AY32" s="14" t="s">
        <v>76</v>
      </c>
      <c r="AZ32" s="15" t="s">
        <v>76</v>
      </c>
      <c r="BA32" s="15" t="s">
        <v>76</v>
      </c>
      <c r="BB32" s="321" t="s">
        <v>76</v>
      </c>
    </row>
    <row r="33" spans="1:55" s="20" customFormat="1" ht="10.199999999999999">
      <c r="A33" s="17"/>
      <c r="B33" s="18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</row>
    <row r="34" spans="1:55" s="20" customFormat="1" ht="10.199999999999999">
      <c r="A34" s="21"/>
      <c r="B34" s="22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</row>
    <row r="35" spans="1:55" s="20" customFormat="1" ht="10.199999999999999">
      <c r="A35" s="21"/>
      <c r="B35" s="22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</row>
    <row r="36" spans="1:55" ht="22.8">
      <c r="A36" s="7"/>
      <c r="B36" s="7"/>
      <c r="C36" s="7"/>
      <c r="D36" s="7"/>
      <c r="E36" s="7"/>
      <c r="F36" s="7"/>
      <c r="G36" s="7"/>
      <c r="H36" s="7"/>
      <c r="I36" s="7"/>
      <c r="J36" s="7"/>
      <c r="K36" s="23" t="s">
        <v>82</v>
      </c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32" t="s">
        <v>236</v>
      </c>
      <c r="AA36" s="32"/>
      <c r="AB36" s="32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</row>
    <row r="37" spans="1:55">
      <c r="A37" s="7"/>
      <c r="B37" s="7"/>
      <c r="C37" s="7"/>
      <c r="D37" s="7"/>
      <c r="E37" s="7"/>
      <c r="F37" s="7"/>
      <c r="G37" s="7"/>
      <c r="H37" s="7"/>
      <c r="I37" s="7"/>
      <c r="J37" s="577"/>
      <c r="K37" s="57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</row>
    <row r="38" spans="1:55" ht="22.5" customHeight="1" thickBot="1">
      <c r="A38" s="7"/>
      <c r="B38" s="24"/>
      <c r="C38" s="24"/>
      <c r="D38" s="578" t="s">
        <v>83</v>
      </c>
      <c r="E38" s="578"/>
      <c r="F38" s="578"/>
      <c r="G38" s="579" t="s">
        <v>84</v>
      </c>
      <c r="H38" s="579"/>
      <c r="I38" s="579"/>
      <c r="J38" s="579" t="s">
        <v>85</v>
      </c>
      <c r="K38" s="579"/>
      <c r="L38" s="579"/>
      <c r="M38" s="580" t="s">
        <v>86</v>
      </c>
      <c r="N38" s="581"/>
      <c r="O38" s="582"/>
      <c r="P38" s="580" t="s">
        <v>87</v>
      </c>
      <c r="Q38" s="581"/>
      <c r="R38" s="582"/>
      <c r="S38" s="566" t="s">
        <v>88</v>
      </c>
      <c r="T38" s="583"/>
      <c r="U38" s="567"/>
      <c r="V38" s="566" t="s">
        <v>237</v>
      </c>
      <c r="W38" s="56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</row>
    <row r="39" spans="1:55" ht="22.5" customHeight="1" thickBot="1">
      <c r="A39" s="7"/>
      <c r="B39" s="568" t="s">
        <v>74</v>
      </c>
      <c r="C39" s="328">
        <v>1</v>
      </c>
      <c r="D39" s="559">
        <f>COUNTBLANK(C29:BB29)</f>
        <v>32</v>
      </c>
      <c r="E39" s="559"/>
      <c r="F39" s="559"/>
      <c r="G39" s="562">
        <f>COUNTIF(C29:BB29,"С")</f>
        <v>4</v>
      </c>
      <c r="H39" s="562"/>
      <c r="I39" s="562"/>
      <c r="J39" s="562">
        <f>COUNTIF(C29:BB29,"ОП")+COUNTIF(C29:BB29,"КП")+COUNTIF(C29:BB29,"ӨП")</f>
        <v>0</v>
      </c>
      <c r="K39" s="562"/>
      <c r="L39" s="562"/>
      <c r="M39" s="562">
        <f>COUNTIF(C29:BB29,"БЖ")</f>
        <v>0</v>
      </c>
      <c r="N39" s="562"/>
      <c r="O39" s="562"/>
      <c r="P39" s="562">
        <f>COUNTIF(A29:BB29,"А")</f>
        <v>0</v>
      </c>
      <c r="Q39" s="562"/>
      <c r="R39" s="562"/>
      <c r="S39" s="562">
        <f>COUNTIF(C29:BB29,"К")</f>
        <v>16</v>
      </c>
      <c r="T39" s="562"/>
      <c r="U39" s="562"/>
      <c r="V39" s="559">
        <f>SUM(D39:U39)</f>
        <v>52</v>
      </c>
      <c r="W39" s="559"/>
      <c r="X39" s="7"/>
      <c r="Y39" s="25"/>
      <c r="Z39" s="26"/>
      <c r="AA39" s="563" t="s">
        <v>83</v>
      </c>
      <c r="AB39" s="563"/>
      <c r="AC39" s="563"/>
      <c r="AD39" s="563"/>
      <c r="AE39" s="563"/>
      <c r="AF39" s="329"/>
      <c r="AG39" s="27"/>
      <c r="AH39" s="28" t="s">
        <v>75</v>
      </c>
      <c r="AI39" s="26"/>
      <c r="AJ39" s="564" t="s">
        <v>89</v>
      </c>
      <c r="AK39" s="564"/>
      <c r="AL39" s="564"/>
      <c r="AM39" s="564"/>
      <c r="AN39" s="564"/>
      <c r="AO39" s="564"/>
      <c r="AP39" s="26"/>
      <c r="AQ39" s="560" t="s">
        <v>80</v>
      </c>
      <c r="AR39" s="561"/>
      <c r="AS39" s="26"/>
      <c r="AT39" s="565" t="s">
        <v>90</v>
      </c>
      <c r="AU39" s="565"/>
      <c r="AV39" s="565"/>
      <c r="AW39" s="565"/>
      <c r="AX39" s="565"/>
      <c r="AY39" s="565"/>
      <c r="AZ39" s="565"/>
      <c r="BA39" s="26"/>
      <c r="BB39" s="26"/>
      <c r="BC39" s="29"/>
    </row>
    <row r="40" spans="1:55" ht="22.5" customHeight="1" thickBot="1">
      <c r="A40" s="7"/>
      <c r="B40" s="568"/>
      <c r="C40" s="328">
        <v>2</v>
      </c>
      <c r="D40" s="559">
        <f>COUNTBLANK(C30:BB30)</f>
        <v>28</v>
      </c>
      <c r="E40" s="559"/>
      <c r="F40" s="559"/>
      <c r="G40" s="562">
        <f>COUNTIF(C30:BB30,"С")</f>
        <v>4</v>
      </c>
      <c r="H40" s="562"/>
      <c r="I40" s="562"/>
      <c r="J40" s="562">
        <f>COUNTIF(C30:BB30,"ОП")+COUNTIF(C30:BB30,"КП")+COUNTIF(C30:BB30,"ӨП")</f>
        <v>4</v>
      </c>
      <c r="K40" s="562"/>
      <c r="L40" s="562"/>
      <c r="M40" s="562">
        <f>COUNTIF(C30:BB30,"БЖ")</f>
        <v>0</v>
      </c>
      <c r="N40" s="562"/>
      <c r="O40" s="562"/>
      <c r="P40" s="562">
        <f>COUNTIF(A30:BB30,"А")</f>
        <v>2</v>
      </c>
      <c r="Q40" s="562"/>
      <c r="R40" s="562"/>
      <c r="S40" s="562">
        <f>COUNTIF(C30:BB30,"К")</f>
        <v>14</v>
      </c>
      <c r="T40" s="562"/>
      <c r="U40" s="562"/>
      <c r="V40" s="559">
        <f>SUM(D40:U40)</f>
        <v>52</v>
      </c>
      <c r="W40" s="559"/>
      <c r="X40" s="7"/>
      <c r="Y40" s="30"/>
      <c r="Z40" s="26"/>
      <c r="AA40" s="27"/>
      <c r="AB40" s="27"/>
      <c r="AC40" s="27"/>
      <c r="AD40" s="27"/>
      <c r="AE40" s="27"/>
      <c r="AF40" s="27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7"/>
      <c r="AT40" s="27"/>
      <c r="AU40" s="27"/>
      <c r="AV40" s="27"/>
      <c r="AW40" s="27"/>
      <c r="AX40" s="27"/>
      <c r="AY40" s="26"/>
      <c r="AZ40" s="26"/>
      <c r="BA40" s="26"/>
      <c r="BB40" s="26"/>
      <c r="BC40" s="29"/>
    </row>
    <row r="41" spans="1:55" ht="22.5" customHeight="1" thickBot="1">
      <c r="A41" s="7"/>
      <c r="B41" s="568"/>
      <c r="C41" s="328">
        <v>3</v>
      </c>
      <c r="D41" s="559">
        <f>COUNTBLANK(C31:BB31)</f>
        <v>32</v>
      </c>
      <c r="E41" s="559"/>
      <c r="F41" s="559"/>
      <c r="G41" s="562">
        <f>COUNTIF(C31:BB31,"С")</f>
        <v>4</v>
      </c>
      <c r="H41" s="562"/>
      <c r="I41" s="562"/>
      <c r="J41" s="562">
        <f>COUNTIF(C31:BB31,"ОП")+COUNTIF(C31:BB31,"КП")+COUNTIF(C31:BB31,"ӨП")</f>
        <v>4</v>
      </c>
      <c r="K41" s="562"/>
      <c r="L41" s="562"/>
      <c r="M41" s="562">
        <f>COUNTIF(C31:BB31,"БЖ")</f>
        <v>0</v>
      </c>
      <c r="N41" s="562"/>
      <c r="O41" s="562"/>
      <c r="P41" s="562">
        <f>COUNTIF(A31:BB31,"А")</f>
        <v>0</v>
      </c>
      <c r="Q41" s="562"/>
      <c r="R41" s="562"/>
      <c r="S41" s="562">
        <f>COUNTIF(C31:BB31,"К")</f>
        <v>12</v>
      </c>
      <c r="T41" s="562"/>
      <c r="U41" s="562"/>
      <c r="V41" s="559">
        <f>SUM(D41:U41)</f>
        <v>52</v>
      </c>
      <c r="W41" s="559"/>
      <c r="X41" s="7"/>
      <c r="Y41" s="28" t="s">
        <v>76</v>
      </c>
      <c r="Z41" s="26"/>
      <c r="AA41" s="31" t="s">
        <v>88</v>
      </c>
      <c r="AB41" s="26"/>
      <c r="AC41" s="26"/>
      <c r="AD41" s="26"/>
      <c r="AE41" s="26"/>
      <c r="AF41" s="26"/>
      <c r="AG41" s="26"/>
      <c r="AH41" s="365" t="s">
        <v>78</v>
      </c>
      <c r="AI41" s="26"/>
      <c r="AJ41" s="31" t="s">
        <v>238</v>
      </c>
      <c r="AK41" s="26"/>
      <c r="AL41" s="26"/>
      <c r="AM41" s="26"/>
      <c r="AN41" s="26"/>
      <c r="AO41" s="26"/>
      <c r="AP41" s="26"/>
      <c r="AQ41" s="560" t="s">
        <v>79</v>
      </c>
      <c r="AR41" s="561"/>
      <c r="AS41" s="26"/>
      <c r="AT41" s="31" t="s">
        <v>91</v>
      </c>
      <c r="AU41" s="26"/>
      <c r="AV41" s="26"/>
      <c r="AW41" s="26"/>
      <c r="AX41" s="26"/>
      <c r="AY41" s="26"/>
      <c r="AZ41" s="26"/>
      <c r="BA41" s="26"/>
      <c r="BB41" s="26"/>
      <c r="BC41" s="29"/>
    </row>
    <row r="42" spans="1:55" ht="22.5" customHeight="1" thickBot="1">
      <c r="A42" s="7"/>
      <c r="B42" s="568"/>
      <c r="C42" s="328">
        <v>4</v>
      </c>
      <c r="D42" s="559">
        <f>COUNTBLANK(C32:BB32)</f>
        <v>22</v>
      </c>
      <c r="E42" s="559"/>
      <c r="F42" s="559"/>
      <c r="G42" s="562">
        <f>COUNTIF(C32:BB32,"С")</f>
        <v>3</v>
      </c>
      <c r="H42" s="562"/>
      <c r="I42" s="562"/>
      <c r="J42" s="562">
        <f>COUNTIF(C32:BB32,"ОП")+COUNTIF(C32:BB32,"КП")+COUNTIF(C32:BB32,"ӨП")</f>
        <v>8</v>
      </c>
      <c r="K42" s="562"/>
      <c r="L42" s="562"/>
      <c r="M42" s="562">
        <f>COUNTIF(C32:BB32,"БЖ")</f>
        <v>4</v>
      </c>
      <c r="N42" s="562"/>
      <c r="O42" s="562"/>
      <c r="P42" s="562">
        <f>COUNTIF(A32:BB32,"А")</f>
        <v>4</v>
      </c>
      <c r="Q42" s="562"/>
      <c r="R42" s="562"/>
      <c r="S42" s="562">
        <f>COUNTIF(C32:BB32,"К")</f>
        <v>11</v>
      </c>
      <c r="T42" s="562"/>
      <c r="U42" s="562"/>
      <c r="V42" s="559">
        <f>SUM(D42:U42)</f>
        <v>52</v>
      </c>
      <c r="W42" s="559"/>
      <c r="X42" s="7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9"/>
    </row>
    <row r="43" spans="1:55" ht="22.5" customHeight="1" thickBot="1">
      <c r="A43" s="7"/>
      <c r="B43" s="559" t="s">
        <v>237</v>
      </c>
      <c r="C43" s="559"/>
      <c r="D43" s="559">
        <f>SUM(D39:F42)</f>
        <v>114</v>
      </c>
      <c r="E43" s="559"/>
      <c r="F43" s="559"/>
      <c r="G43" s="559">
        <f>SUM(G39:I42)</f>
        <v>15</v>
      </c>
      <c r="H43" s="559"/>
      <c r="I43" s="559"/>
      <c r="J43" s="559">
        <f>SUM(J39:L42)</f>
        <v>16</v>
      </c>
      <c r="K43" s="559"/>
      <c r="L43" s="559"/>
      <c r="M43" s="559">
        <f>SUM(M39:O42)</f>
        <v>4</v>
      </c>
      <c r="N43" s="559"/>
      <c r="O43" s="559"/>
      <c r="P43" s="559">
        <f>SUM(P39:R42)</f>
        <v>6</v>
      </c>
      <c r="Q43" s="559"/>
      <c r="R43" s="559"/>
      <c r="S43" s="559">
        <f>SUM(S39:U42)</f>
        <v>53</v>
      </c>
      <c r="T43" s="559"/>
      <c r="U43" s="559"/>
      <c r="V43" s="559">
        <f>SUM(D43:U43)</f>
        <v>208</v>
      </c>
      <c r="W43" s="559"/>
      <c r="X43" s="7"/>
      <c r="Y43" s="28" t="s">
        <v>81</v>
      </c>
      <c r="Z43" s="26"/>
      <c r="AA43" s="31" t="s">
        <v>92</v>
      </c>
      <c r="AB43" s="31"/>
      <c r="AC43" s="31"/>
      <c r="AD43" s="31"/>
      <c r="AE43" s="31"/>
      <c r="AF43" s="31"/>
      <c r="AG43" s="31"/>
      <c r="AH43" s="365" t="s">
        <v>77</v>
      </c>
      <c r="AI43" s="26"/>
      <c r="AJ43" s="31" t="s">
        <v>93</v>
      </c>
      <c r="AK43" s="26"/>
      <c r="AL43" s="26"/>
      <c r="AM43" s="26"/>
      <c r="AN43" s="26"/>
      <c r="AO43" s="31"/>
      <c r="AP43" s="31"/>
      <c r="AQ43" s="31"/>
      <c r="AR43" s="31"/>
      <c r="AS43" s="31"/>
      <c r="AT43" s="31"/>
      <c r="AU43" s="26"/>
      <c r="AV43" s="26"/>
      <c r="AW43" s="26"/>
      <c r="AX43" s="26"/>
      <c r="AY43" s="26"/>
      <c r="AZ43" s="26"/>
      <c r="BA43" s="26"/>
      <c r="BB43" s="26"/>
      <c r="BC43" s="29"/>
    </row>
    <row r="44" spans="1:5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</row>
  </sheetData>
  <mergeCells count="65">
    <mergeCell ref="U25:X25"/>
    <mergeCell ref="A25:B27"/>
    <mergeCell ref="C25:G25"/>
    <mergeCell ref="H25:K25"/>
    <mergeCell ref="L25:O25"/>
    <mergeCell ref="P25:T25"/>
    <mergeCell ref="AY25:BB25"/>
    <mergeCell ref="A28:B28"/>
    <mergeCell ref="A29:A32"/>
    <mergeCell ref="J37:K37"/>
    <mergeCell ref="D38:F38"/>
    <mergeCell ref="G38:I38"/>
    <mergeCell ref="J38:L38"/>
    <mergeCell ref="M38:O38"/>
    <mergeCell ref="P38:R38"/>
    <mergeCell ref="S38:U38"/>
    <mergeCell ref="Y25:AB25"/>
    <mergeCell ref="AC25:AG25"/>
    <mergeCell ref="AH25:AK25"/>
    <mergeCell ref="AL25:AO25"/>
    <mergeCell ref="AP25:AT25"/>
    <mergeCell ref="AU25:AX25"/>
    <mergeCell ref="V38:W38"/>
    <mergeCell ref="B39:B42"/>
    <mergeCell ref="D39:F39"/>
    <mergeCell ref="G39:I39"/>
    <mergeCell ref="J39:L39"/>
    <mergeCell ref="M39:O39"/>
    <mergeCell ref="P39:R39"/>
    <mergeCell ref="S39:U39"/>
    <mergeCell ref="V39:W39"/>
    <mergeCell ref="V40:W40"/>
    <mergeCell ref="V41:W41"/>
    <mergeCell ref="AA39:AE39"/>
    <mergeCell ref="AJ39:AO39"/>
    <mergeCell ref="AQ39:AR39"/>
    <mergeCell ref="AT39:AZ39"/>
    <mergeCell ref="D40:F40"/>
    <mergeCell ref="G40:I40"/>
    <mergeCell ref="J40:L40"/>
    <mergeCell ref="M40:O40"/>
    <mergeCell ref="P40:R40"/>
    <mergeCell ref="S40:U40"/>
    <mergeCell ref="AQ41:AR41"/>
    <mergeCell ref="D42:F42"/>
    <mergeCell ref="G42:I42"/>
    <mergeCell ref="J42:L42"/>
    <mergeCell ref="M42:O42"/>
    <mergeCell ref="P42:R42"/>
    <mergeCell ref="S42:U42"/>
    <mergeCell ref="V42:W42"/>
    <mergeCell ref="D41:F41"/>
    <mergeCell ref="G41:I41"/>
    <mergeCell ref="J41:L41"/>
    <mergeCell ref="M41:O41"/>
    <mergeCell ref="P41:R41"/>
    <mergeCell ref="S41:U41"/>
    <mergeCell ref="S43:U43"/>
    <mergeCell ref="V43:W43"/>
    <mergeCell ref="B43:C43"/>
    <mergeCell ref="D43:F43"/>
    <mergeCell ref="G43:I43"/>
    <mergeCell ref="J43:L43"/>
    <mergeCell ref="M43:O43"/>
    <mergeCell ref="P43:R4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Логист,22</vt:lpstr>
      <vt:lpstr>Тит лог,22 </vt:lpstr>
      <vt:lpstr>'Логист,22'!Заголовки_для_печати</vt:lpstr>
      <vt:lpstr>'Логист,22'!Область_печати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2023-08-28T05:45:12Z</cp:lastPrinted>
  <dcterms:created xsi:type="dcterms:W3CDTF">2013-08-22T08:11:26Z</dcterms:created>
  <dcterms:modified xsi:type="dcterms:W3CDTF">2026-05-12T03:56:53Z</dcterms:modified>
</cp:coreProperties>
</file>